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0" activeTab="0"/>
  </bookViews>
  <sheets>
    <sheet name="Fixtures" sheetId="1" r:id="rId1"/>
    <sheet name="Senior Women Div 1" sheetId="2" r:id="rId2"/>
    <sheet name="Senior Women Div 2" sheetId="3" r:id="rId3"/>
    <sheet name="Senior Men Div 1" sheetId="4" r:id="rId4"/>
    <sheet name="Mini Volley Girls" sheetId="5" r:id="rId5"/>
    <sheet name="U13 Girls" sheetId="6" r:id="rId6"/>
    <sheet name="Women National-Fr.Parnis Cup" sheetId="7" r:id="rId7"/>
    <sheet name="Men National-Fr.Parnis Cup" sheetId="8" r:id="rId8"/>
    <sheet name="Pre-Season Women" sheetId="9" r:id="rId9"/>
    <sheet name="Pre-Season Men" sheetId="10" r:id="rId10"/>
    <sheet name="Super Cup" sheetId="11" r:id="rId1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5" authorId="0">
      <text>
        <r>
          <rPr>
            <b/>
            <sz val="9"/>
            <color indexed="8"/>
            <rFont val="Times New Roman"/>
            <family val="1"/>
          </rPr>
          <t xml:space="preserve">Paola, Valletta, Southend N/A
</t>
        </r>
      </text>
    </comment>
    <comment ref="C38" authorId="0">
      <text>
        <r>
          <rPr>
            <b/>
            <sz val="9"/>
            <color indexed="8"/>
            <rFont val="Times New Roman"/>
            <family val="1"/>
          </rPr>
          <t xml:space="preserve">Paola, Valletta, Southend N/A
</t>
        </r>
      </text>
    </comment>
    <comment ref="C43" authorId="0">
      <text>
        <r>
          <rPr>
            <b/>
            <sz val="9"/>
            <color indexed="8"/>
            <rFont val="Times New Roman"/>
            <family val="1"/>
          </rPr>
          <t>Paola N/A</t>
        </r>
      </text>
    </comment>
    <comment ref="C47" authorId="0">
      <text>
        <r>
          <rPr>
            <b/>
            <sz val="9"/>
            <color indexed="8"/>
            <rFont val="Times New Roman"/>
            <family val="1"/>
          </rPr>
          <t>Paola N/A</t>
        </r>
      </text>
    </comment>
    <comment ref="C51" authorId="0">
      <text>
        <r>
          <rPr>
            <b/>
            <sz val="9"/>
            <color indexed="8"/>
            <rFont val="Times New Roman"/>
            <family val="1"/>
          </rPr>
          <t xml:space="preserve">Fleur-De-Lys, Flyers 1 N/A
</t>
        </r>
      </text>
    </comment>
    <comment ref="C55" authorId="0">
      <text>
        <r>
          <rPr>
            <b/>
            <sz val="9"/>
            <color indexed="8"/>
            <rFont val="Times New Roman"/>
            <family val="1"/>
          </rPr>
          <t xml:space="preserve">Fleur-De-Lys, Flyers 1 N/A
</t>
        </r>
      </text>
    </comment>
    <comment ref="C68" authorId="0">
      <text>
        <r>
          <rPr>
            <b/>
            <sz val="9"/>
            <color indexed="8"/>
            <rFont val="Times New Roman"/>
            <family val="1"/>
          </rPr>
          <t xml:space="preserve"> Flyers 1, TGIF,/Ikli, Qormi N/A
</t>
        </r>
      </text>
    </comment>
    <comment ref="C74" authorId="0">
      <text>
        <r>
          <rPr>
            <b/>
            <sz val="9"/>
            <color indexed="8"/>
            <rFont val="Times New Roman"/>
            <family val="1"/>
          </rPr>
          <t>Mellieha N/A</t>
        </r>
      </text>
    </comment>
    <comment ref="C78" authorId="0">
      <text>
        <r>
          <rPr>
            <b/>
            <sz val="9"/>
            <color indexed="8"/>
            <rFont val="Times New Roman"/>
            <family val="1"/>
          </rPr>
          <t xml:space="preserve">Mellieha, Qormi N/A
</t>
        </r>
      </text>
    </comment>
    <comment ref="C86" authorId="0">
      <text>
        <r>
          <rPr>
            <b/>
            <sz val="9"/>
            <color indexed="8"/>
            <rFont val="Times New Roman"/>
            <family val="1"/>
          </rPr>
          <t>Fleur-de-Lys women N/A</t>
        </r>
      </text>
    </comment>
    <comment ref="C91" authorId="0">
      <text>
        <r>
          <rPr>
            <b/>
            <sz val="9"/>
            <color indexed="8"/>
            <rFont val="Times New Roman"/>
            <family val="1"/>
          </rPr>
          <t xml:space="preserve">Valletta N/A
</t>
        </r>
      </text>
    </comment>
    <comment ref="C95" authorId="0">
      <text>
        <r>
          <rPr>
            <b/>
            <sz val="9"/>
            <color indexed="8"/>
            <rFont val="Times New Roman"/>
            <family val="1"/>
          </rPr>
          <t xml:space="preserve">Valletta N/A
</t>
        </r>
      </text>
    </comment>
    <comment ref="C101" authorId="0">
      <text>
        <r>
          <rPr>
            <b/>
            <sz val="9"/>
            <color indexed="8"/>
            <rFont val="Times New Roman"/>
            <family val="1"/>
          </rPr>
          <t xml:space="preserve"> Flyers 1 N/A
</t>
        </r>
      </text>
    </comment>
    <comment ref="C105" authorId="0">
      <text>
        <r>
          <rPr>
            <b/>
            <sz val="9"/>
            <color indexed="8"/>
            <rFont val="Times New Roman"/>
            <family val="1"/>
          </rPr>
          <t xml:space="preserve"> Flyers 1 N/A
</t>
        </r>
      </text>
    </comment>
    <comment ref="C127" authorId="0">
      <text>
        <r>
          <rPr>
            <b/>
            <sz val="9"/>
            <color indexed="8"/>
            <rFont val="Times New Roman"/>
            <family val="1"/>
          </rPr>
          <t xml:space="preserve">Valletta, Mellieha N/A
</t>
        </r>
      </text>
    </comment>
    <comment ref="C129" authorId="0">
      <text>
        <r>
          <rPr>
            <b/>
            <sz val="9"/>
            <color indexed="8"/>
            <rFont val="Times New Roman"/>
            <family val="1"/>
          </rPr>
          <t xml:space="preserve">Valletta, Fleur-de-Lys women, Mellieha N/A
</t>
        </r>
      </text>
    </comment>
    <comment ref="C138" authorId="0">
      <text>
        <r>
          <rPr>
            <b/>
            <sz val="9"/>
            <color indexed="8"/>
            <rFont val="Times New Roman"/>
            <family val="1"/>
          </rPr>
          <t xml:space="preserve">Mgarr N/A
</t>
        </r>
      </text>
    </comment>
    <comment ref="C140" authorId="0">
      <text>
        <r>
          <rPr>
            <b/>
            <sz val="9"/>
            <color indexed="8"/>
            <rFont val="Times New Roman"/>
            <family val="1"/>
          </rPr>
          <t xml:space="preserve">Mgarr N/A
</t>
        </r>
      </text>
    </comment>
    <comment ref="C149" authorId="0">
      <text>
        <r>
          <rPr>
            <b/>
            <sz val="9"/>
            <color indexed="8"/>
            <rFont val="Times New Roman"/>
            <family val="1"/>
          </rPr>
          <t>Paola N/A</t>
        </r>
      </text>
    </comment>
    <comment ref="C154" authorId="0">
      <text>
        <r>
          <rPr>
            <b/>
            <sz val="9"/>
            <color indexed="8"/>
            <rFont val="Times New Roman"/>
            <family val="1"/>
          </rPr>
          <t>Southend N/A
Paola N/a</t>
        </r>
      </text>
    </comment>
    <comment ref="C157" authorId="0">
      <text>
        <r>
          <rPr>
            <b/>
            <sz val="9"/>
            <color indexed="8"/>
            <rFont val="Times New Roman"/>
            <family val="1"/>
          </rPr>
          <t>Southend N/A</t>
        </r>
      </text>
    </comment>
    <comment ref="C165" authorId="0">
      <text>
        <r>
          <rPr>
            <b/>
            <sz val="9"/>
            <color indexed="8"/>
            <rFont val="Times New Roman"/>
            <family val="1"/>
          </rPr>
          <t xml:space="preserve">Southend N/A
</t>
        </r>
      </text>
    </comment>
    <comment ref="C168" authorId="0">
      <text>
        <r>
          <rPr>
            <b/>
            <sz val="9"/>
            <color indexed="8"/>
            <rFont val="Times New Roman"/>
            <family val="1"/>
          </rPr>
          <t xml:space="preserve">Southend N/A
</t>
        </r>
      </text>
    </comment>
    <comment ref="C180" authorId="0">
      <text>
        <r>
          <rPr>
            <sz val="9"/>
            <color indexed="8"/>
            <rFont val="Times New Roman"/>
            <family val="1"/>
          </rPr>
          <t xml:space="preserve">Valletta n/a
</t>
        </r>
      </text>
    </comment>
    <comment ref="C183" authorId="0">
      <text>
        <r>
          <rPr>
            <sz val="9"/>
            <color indexed="8"/>
            <rFont val="Times New Roman"/>
            <family val="1"/>
          </rPr>
          <t xml:space="preserve">Valletta N/A
</t>
        </r>
      </text>
    </comment>
    <comment ref="C205" authorId="0">
      <text>
        <r>
          <rPr>
            <b/>
            <sz val="9"/>
            <color indexed="8"/>
            <rFont val="Times New Roman"/>
            <family val="1"/>
          </rPr>
          <t xml:space="preserve">Mgarr N/A
</t>
        </r>
      </text>
    </comment>
    <comment ref="C207" authorId="0">
      <text>
        <r>
          <rPr>
            <b/>
            <sz val="9"/>
            <color indexed="8"/>
            <rFont val="Times New Roman"/>
            <family val="1"/>
          </rPr>
          <t xml:space="preserve">Mgarr N/A
</t>
        </r>
      </text>
    </comment>
    <comment ref="C211" authorId="0">
      <text>
        <r>
          <rPr>
            <b/>
            <sz val="9"/>
            <color indexed="8"/>
            <rFont val="Times New Roman"/>
            <family val="1"/>
          </rPr>
          <t xml:space="preserve">Paola, Flyers 1 N/A
</t>
        </r>
      </text>
    </comment>
    <comment ref="C214" authorId="0">
      <text>
        <r>
          <rPr>
            <b/>
            <sz val="9"/>
            <color indexed="8"/>
            <rFont val="Times New Roman"/>
            <family val="1"/>
          </rPr>
          <t xml:space="preserve">Paola, Flyers 1 N/A
</t>
        </r>
      </text>
    </comment>
    <comment ref="C247" authorId="0">
      <text>
        <r>
          <rPr>
            <b/>
            <sz val="9"/>
            <color indexed="8"/>
            <rFont val="Times New Roman"/>
            <family val="1"/>
          </rPr>
          <t xml:space="preserve">Paola N/A
</t>
        </r>
      </text>
    </comment>
    <comment ref="C250" authorId="0">
      <text>
        <r>
          <rPr>
            <b/>
            <sz val="9"/>
            <color indexed="8"/>
            <rFont val="Times New Roman"/>
            <family val="1"/>
          </rPr>
          <t xml:space="preserve">Paola N/A
</t>
        </r>
      </text>
    </comment>
    <comment ref="C286" authorId="0">
      <text>
        <r>
          <rPr>
            <b/>
            <sz val="9"/>
            <color indexed="8"/>
            <rFont val="Times New Roman"/>
            <family val="1"/>
          </rPr>
          <t xml:space="preserve">Flyers 1 N/A
</t>
        </r>
      </text>
    </comment>
    <comment ref="C289" authorId="0">
      <text>
        <r>
          <rPr>
            <b/>
            <sz val="9"/>
            <color indexed="8"/>
            <rFont val="Times New Roman"/>
            <family val="1"/>
          </rPr>
          <t xml:space="preserve">Flyers 1 N/A
</t>
        </r>
      </text>
    </comment>
    <comment ref="C328" authorId="0">
      <text>
        <r>
          <rPr>
            <b/>
            <sz val="9"/>
            <color indexed="8"/>
            <rFont val="Times New Roman"/>
            <family val="1"/>
          </rPr>
          <t xml:space="preserve">Flyers 1 N/A
</t>
        </r>
      </text>
    </comment>
    <comment ref="C334" authorId="0">
      <text>
        <r>
          <rPr>
            <b/>
            <sz val="9"/>
            <color indexed="8"/>
            <rFont val="Times New Roman"/>
            <family val="1"/>
          </rPr>
          <t xml:space="preserve">Paola N/A
</t>
        </r>
      </text>
    </comment>
    <comment ref="C355" authorId="0">
      <text>
        <r>
          <rPr>
            <b/>
            <sz val="9"/>
            <color indexed="8"/>
            <rFont val="Times New Roman"/>
            <family val="1"/>
          </rPr>
          <t xml:space="preserve">Flyers 1 N/A
</t>
        </r>
      </text>
    </comment>
    <comment ref="C360" authorId="0">
      <text>
        <r>
          <rPr>
            <b/>
            <sz val="9"/>
            <color indexed="8"/>
            <rFont val="Times New Roman"/>
            <family val="1"/>
          </rPr>
          <t xml:space="preserve">Flyers 1 N/A
</t>
        </r>
      </text>
    </comment>
  </commentList>
</comments>
</file>

<file path=xl/sharedStrings.xml><?xml version="1.0" encoding="utf-8"?>
<sst xmlns="http://schemas.openxmlformats.org/spreadsheetml/2006/main" count="1830" uniqueCount="365">
  <si>
    <t>http://www.maltavolleyball.org/</t>
  </si>
  <si>
    <t>FIXTURES 2010/11</t>
  </si>
  <si>
    <t>Last Update:10/6/2011</t>
  </si>
  <si>
    <t>(Note: MVA will make it's best to keep to the scheduled dates and time, but fixtures are subject to change due to unforseen circumstances)</t>
  </si>
  <si>
    <t>Date</t>
  </si>
  <si>
    <t>Time</t>
  </si>
  <si>
    <t>Venue</t>
  </si>
  <si>
    <t>Game</t>
  </si>
  <si>
    <t>Category</t>
  </si>
  <si>
    <t>Home Team</t>
  </si>
  <si>
    <t>Away Team</t>
  </si>
  <si>
    <t>Result</t>
  </si>
  <si>
    <t>SEPTEMBER</t>
  </si>
  <si>
    <t>Thursday</t>
  </si>
  <si>
    <t>2000</t>
  </si>
  <si>
    <t>Cottonera</t>
  </si>
  <si>
    <t>Saturday</t>
  </si>
  <si>
    <t>1330</t>
  </si>
  <si>
    <t>1530</t>
  </si>
  <si>
    <t>1730</t>
  </si>
  <si>
    <t>Sunday</t>
  </si>
  <si>
    <t>Tuesday</t>
  </si>
  <si>
    <t>OCTOBER</t>
  </si>
  <si>
    <t>SOCIAL LEAGUE</t>
  </si>
  <si>
    <t>1800</t>
  </si>
  <si>
    <t>Kordin</t>
  </si>
  <si>
    <t>CEV-509</t>
  </si>
  <si>
    <t>CEV Challenge Cup</t>
  </si>
  <si>
    <t>PAOLA HIBS CANDY</t>
  </si>
  <si>
    <t>AZERRAIL BAKU</t>
  </si>
  <si>
    <t>Friday</t>
  </si>
  <si>
    <t>KMS ACTIVITY</t>
  </si>
  <si>
    <t>Wednesday</t>
  </si>
  <si>
    <t>NOVEMBER</t>
  </si>
  <si>
    <t>0930</t>
  </si>
  <si>
    <t>VOLLEYBALL SCHOOL</t>
  </si>
  <si>
    <t>1400</t>
  </si>
  <si>
    <t>Golden Bay</t>
  </si>
  <si>
    <t>Women Friendship Games</t>
  </si>
  <si>
    <t>MALTA</t>
  </si>
  <si>
    <t>SICILY</t>
  </si>
  <si>
    <t>Men Friendship Games</t>
  </si>
  <si>
    <t>new date fixed</t>
  </si>
  <si>
    <t>1030</t>
  </si>
  <si>
    <t>1115</t>
  </si>
  <si>
    <t>DECEMBER</t>
  </si>
  <si>
    <t>1300</t>
  </si>
  <si>
    <t>NATIONAL TEAMS TRAINING</t>
  </si>
  <si>
    <t>1630</t>
  </si>
  <si>
    <t>YOUTH VOLLEY FEST</t>
  </si>
  <si>
    <t>CHRISTMAS</t>
  </si>
  <si>
    <t>JANUARY</t>
  </si>
  <si>
    <t>1015</t>
  </si>
  <si>
    <t>1100</t>
  </si>
  <si>
    <t>1145</t>
  </si>
  <si>
    <t>FEBRUARY</t>
  </si>
  <si>
    <t>1430</t>
  </si>
  <si>
    <t>postponed new date fixed (23/4/2011)</t>
  </si>
  <si>
    <t>postponed new date fixed (20/4/2011)</t>
  </si>
  <si>
    <t>MARCH</t>
  </si>
  <si>
    <t>APRIL</t>
  </si>
  <si>
    <t>YOUTH COACHING COURSE</t>
  </si>
  <si>
    <t>EASTER SUNDAY</t>
  </si>
  <si>
    <t>MAY</t>
  </si>
  <si>
    <t>2100</t>
  </si>
  <si>
    <t>(postponed new date to be decided)</t>
  </si>
  <si>
    <t>WF-31</t>
  </si>
  <si>
    <t>FLYERS DEPIRO</t>
  </si>
  <si>
    <t>Monday</t>
  </si>
  <si>
    <t>GSSE in Liecthenstein</t>
  </si>
  <si>
    <t>JUNE</t>
  </si>
  <si>
    <t>KMS BOOKING</t>
  </si>
  <si>
    <t xml:space="preserve">SEPTEMBER </t>
  </si>
  <si>
    <t>DW-1</t>
  </si>
  <si>
    <t>PROMOTION DECIDER</t>
  </si>
  <si>
    <t>LAST OF 1ST DIV</t>
  </si>
  <si>
    <t>FIRST OF 2ND DIV</t>
  </si>
  <si>
    <t>(if  needed)</t>
  </si>
  <si>
    <t>DW-2</t>
  </si>
  <si>
    <t>Opponents</t>
  </si>
  <si>
    <t>Ranking</t>
  </si>
  <si>
    <t>Matches</t>
  </si>
  <si>
    <t>Points</t>
  </si>
  <si>
    <t>Sets</t>
  </si>
  <si>
    <t>Total</t>
  </si>
  <si>
    <t>#</t>
  </si>
  <si>
    <t>Team</t>
  </si>
  <si>
    <t>Won</t>
  </si>
  <si>
    <t>Lost</t>
  </si>
  <si>
    <t>W/O</t>
  </si>
  <si>
    <t>.</t>
  </si>
  <si>
    <t>Ratio</t>
  </si>
  <si>
    <t>WF-01</t>
  </si>
  <si>
    <t>Senior Women 1st Div</t>
  </si>
  <si>
    <t>FLEUR-DE-LYS</t>
  </si>
  <si>
    <t>KLIKK SOUTHEND</t>
  </si>
  <si>
    <t>PAOLA HIBS CANDY (PLA) *</t>
  </si>
  <si>
    <t>WF-02</t>
  </si>
  <si>
    <t>PLAYVOLLEY GALAXY</t>
  </si>
  <si>
    <t>FLYERS DEPIRO (FLY) *</t>
  </si>
  <si>
    <t>WF-03</t>
  </si>
  <si>
    <t>TOYOTA PLAYVOLLEY</t>
  </si>
  <si>
    <t>TOYOTA PLAYVOLLEY (PVY)</t>
  </si>
  <si>
    <t>WF-04</t>
  </si>
  <si>
    <t>KLIKK SOUTHEND (STH)</t>
  </si>
  <si>
    <t>WF-05</t>
  </si>
  <si>
    <t>FLEUR-DE-LYS (FDL)</t>
  </si>
  <si>
    <t>WF-06</t>
  </si>
  <si>
    <t>PLAYVOLLEY GALAXY (PVG)</t>
  </si>
  <si>
    <t>WF-07</t>
  </si>
  <si>
    <t>WF-08</t>
  </si>
  <si>
    <r>
      <t>* 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place determined after decider</t>
    </r>
  </si>
  <si>
    <t>WF-09</t>
  </si>
  <si>
    <t>WF-10</t>
  </si>
  <si>
    <t>WF-11</t>
  </si>
  <si>
    <t>WF-12</t>
  </si>
  <si>
    <t>Win</t>
  </si>
  <si>
    <t>WF-13</t>
  </si>
  <si>
    <t>WF-14</t>
  </si>
  <si>
    <t>Walk-Over</t>
  </si>
  <si>
    <t>WF-15</t>
  </si>
  <si>
    <t>WF-16</t>
  </si>
  <si>
    <t>PLAYOFFS</t>
  </si>
  <si>
    <t>WF-17</t>
  </si>
  <si>
    <t>WF-18</t>
  </si>
  <si>
    <t>PAOLA HIBS CANDY (PLA)</t>
  </si>
  <si>
    <t>WF-19</t>
  </si>
  <si>
    <t>FLYERS DEPIRO (FLY)</t>
  </si>
  <si>
    <t>WF-20</t>
  </si>
  <si>
    <t>WF-21</t>
  </si>
  <si>
    <t>PLAYVOLLEY STARS (PVS)</t>
  </si>
  <si>
    <t>WF-22</t>
  </si>
  <si>
    <t>SOUTHEND (STH)</t>
  </si>
  <si>
    <t>WF-23</t>
  </si>
  <si>
    <t>WF-24</t>
  </si>
  <si>
    <t>WF-25</t>
  </si>
  <si>
    <t>WF-26</t>
  </si>
  <si>
    <t>WF-27</t>
  </si>
  <si>
    <t>WF-28</t>
  </si>
  <si>
    <t>WF-29</t>
  </si>
  <si>
    <t>WF-30</t>
  </si>
  <si>
    <t>LAST THREE TEAMS</t>
  </si>
  <si>
    <t>WF-32</t>
  </si>
  <si>
    <t>WF-33</t>
  </si>
  <si>
    <t>WF-34</t>
  </si>
  <si>
    <t>1ST THREE TEAMS</t>
  </si>
  <si>
    <t>WF-35</t>
  </si>
  <si>
    <t>WF-36</t>
  </si>
  <si>
    <t>WS-01</t>
  </si>
  <si>
    <t>Senior Women 2nd Div</t>
  </si>
  <si>
    <t>BIRKIRKARA</t>
  </si>
  <si>
    <t>SOUTHEND 2</t>
  </si>
  <si>
    <t>FLYERS DEPIRO II (FL2)</t>
  </si>
  <si>
    <t>WS-02</t>
  </si>
  <si>
    <t>PAOLA U18</t>
  </si>
  <si>
    <t>MELLIEHA TRITONES</t>
  </si>
  <si>
    <t>WS-03</t>
  </si>
  <si>
    <t>QORMI</t>
  </si>
  <si>
    <t>TGIF</t>
  </si>
  <si>
    <t>BIRKIRKARA (BKR)</t>
  </si>
  <si>
    <t>WS-04</t>
  </si>
  <si>
    <t>FLYERS DEPIRO II</t>
  </si>
  <si>
    <t>PAOLA U18 (PLA)</t>
  </si>
  <si>
    <t>WS-05</t>
  </si>
  <si>
    <t>QORMI (QRM)</t>
  </si>
  <si>
    <t>WS-06</t>
  </si>
  <si>
    <t>TGIF (TGI)</t>
  </si>
  <si>
    <t>WS-07</t>
  </si>
  <si>
    <t>MELLIEHA TRITONES (MLH)</t>
  </si>
  <si>
    <t>WS-08</t>
  </si>
  <si>
    <t>WS-09</t>
  </si>
  <si>
    <t>WS-10</t>
  </si>
  <si>
    <t>WS-11</t>
  </si>
  <si>
    <t>WS-12</t>
  </si>
  <si>
    <t>WS-13</t>
  </si>
  <si>
    <t>WS-14</t>
  </si>
  <si>
    <t>WS-15</t>
  </si>
  <si>
    <t>WS-16</t>
  </si>
  <si>
    <t>WS-17</t>
  </si>
  <si>
    <t>WS-18</t>
  </si>
  <si>
    <t>WS-19</t>
  </si>
  <si>
    <t>WS-20</t>
  </si>
  <si>
    <t>WS-21</t>
  </si>
  <si>
    <t>WS-22</t>
  </si>
  <si>
    <t>Senior Women 2nd Div P/O</t>
  </si>
  <si>
    <t>WS-23</t>
  </si>
  <si>
    <t>WS-24</t>
  </si>
  <si>
    <t>WS-25</t>
  </si>
  <si>
    <t>WS-26</t>
  </si>
  <si>
    <t>WS-27</t>
  </si>
  <si>
    <t>WS-28</t>
  </si>
  <si>
    <t>WS-29</t>
  </si>
  <si>
    <t>WS-30</t>
  </si>
  <si>
    <t>MF-01</t>
  </si>
  <si>
    <t>Senior Men 1st Div</t>
  </si>
  <si>
    <t>ALOYSIANS DEFENDERS</t>
  </si>
  <si>
    <t>IKLIN</t>
  </si>
  <si>
    <t>VALLETTA SAN ANTONIO (VLT)</t>
  </si>
  <si>
    <t>MF-02</t>
  </si>
  <si>
    <t>MGARR</t>
  </si>
  <si>
    <t>ALOYSIANS DEFENDERS (ALY)</t>
  </si>
  <si>
    <t>MF-03</t>
  </si>
  <si>
    <t>ATTARD TENOVAR</t>
  </si>
  <si>
    <t>VALLETTA SAN ANTONIO</t>
  </si>
  <si>
    <t>ATTARD TENOVAR (ATD)</t>
  </si>
  <si>
    <t>MF-04</t>
  </si>
  <si>
    <t>MF-05</t>
  </si>
  <si>
    <t>IKLIN (IKN)</t>
  </si>
  <si>
    <t>MF-06</t>
  </si>
  <si>
    <t>MGARR (MGR)</t>
  </si>
  <si>
    <t>MF-07</t>
  </si>
  <si>
    <t>MF-08</t>
  </si>
  <si>
    <t>MF-09</t>
  </si>
  <si>
    <t>MF-10</t>
  </si>
  <si>
    <t>MF-11</t>
  </si>
  <si>
    <t>MF-12</t>
  </si>
  <si>
    <t>MF-13</t>
  </si>
  <si>
    <t>MF-14</t>
  </si>
  <si>
    <t>MF-15</t>
  </si>
  <si>
    <t>MF-16</t>
  </si>
  <si>
    <t>MF-17</t>
  </si>
  <si>
    <t>MF-18</t>
  </si>
  <si>
    <t>MF-19</t>
  </si>
  <si>
    <t>MF-20</t>
  </si>
  <si>
    <t>MF-21</t>
  </si>
  <si>
    <t>MF-22</t>
  </si>
  <si>
    <t>MF-23</t>
  </si>
  <si>
    <t>MF-24</t>
  </si>
  <si>
    <t>MF-25</t>
  </si>
  <si>
    <t>MF-26</t>
  </si>
  <si>
    <t>MF-27</t>
  </si>
  <si>
    <t>MF-28</t>
  </si>
  <si>
    <t>MF-29</t>
  </si>
  <si>
    <t>MF-30</t>
  </si>
  <si>
    <t>WM-01</t>
  </si>
  <si>
    <t>Mini Volley Girls</t>
  </si>
  <si>
    <t>FLYERS</t>
  </si>
  <si>
    <t>FLYERS U13</t>
  </si>
  <si>
    <t>PAOLA*</t>
  </si>
  <si>
    <t>WM-02</t>
  </si>
  <si>
    <t>PLAYVOLLEY</t>
  </si>
  <si>
    <t>SOUTHEND RED</t>
  </si>
  <si>
    <t>FLYERS*</t>
  </si>
  <si>
    <t>WM-03</t>
  </si>
  <si>
    <t>SOUTHEND PINK</t>
  </si>
  <si>
    <t>WM-04</t>
  </si>
  <si>
    <t>PAOLA</t>
  </si>
  <si>
    <t>WM-05</t>
  </si>
  <si>
    <t>WM-06</t>
  </si>
  <si>
    <t>WM-07</t>
  </si>
  <si>
    <t>WM-08</t>
  </si>
  <si>
    <t>WM-09</t>
  </si>
  <si>
    <r>
      <t>* 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place determined after decider (game wm-43)</t>
    </r>
  </si>
  <si>
    <t>WM-10</t>
  </si>
  <si>
    <t>WM-11</t>
  </si>
  <si>
    <t>WM-12</t>
  </si>
  <si>
    <t>WM-13</t>
  </si>
  <si>
    <t>WM-14</t>
  </si>
  <si>
    <t>WM-15</t>
  </si>
  <si>
    <t>WM-16</t>
  </si>
  <si>
    <t>WM-17</t>
  </si>
  <si>
    <t>WM-18</t>
  </si>
  <si>
    <t>WM-19</t>
  </si>
  <si>
    <t>WM-20</t>
  </si>
  <si>
    <t>WM-21</t>
  </si>
  <si>
    <t>WM-22</t>
  </si>
  <si>
    <t>WM-23</t>
  </si>
  <si>
    <t>WM-24</t>
  </si>
  <si>
    <t>WM-25</t>
  </si>
  <si>
    <t>WM-26</t>
  </si>
  <si>
    <t>WM-27</t>
  </si>
  <si>
    <t>WM-28</t>
  </si>
  <si>
    <t>WM-29</t>
  </si>
  <si>
    <t>WM-30</t>
  </si>
  <si>
    <t>WM-31</t>
  </si>
  <si>
    <t>WM-32</t>
  </si>
  <si>
    <t>WM-33</t>
  </si>
  <si>
    <t>WM-34</t>
  </si>
  <si>
    <t>WM-35</t>
  </si>
  <si>
    <t>WM-36</t>
  </si>
  <si>
    <t>WM-37</t>
  </si>
  <si>
    <t>WM-38</t>
  </si>
  <si>
    <t>WM-39</t>
  </si>
  <si>
    <t>WM-40</t>
  </si>
  <si>
    <t>WM-41</t>
  </si>
  <si>
    <t>WM-42</t>
  </si>
  <si>
    <t>WM-43</t>
  </si>
  <si>
    <t>Decider</t>
  </si>
  <si>
    <t>WY-01</t>
  </si>
  <si>
    <t>U13 Girls</t>
  </si>
  <si>
    <t>WY-02</t>
  </si>
  <si>
    <t>WY-03</t>
  </si>
  <si>
    <t>WY-04</t>
  </si>
  <si>
    <t>WY-05</t>
  </si>
  <si>
    <t>WY-06</t>
  </si>
  <si>
    <t>WY-07</t>
  </si>
  <si>
    <t>WY-08</t>
  </si>
  <si>
    <t>WY-09</t>
  </si>
  <si>
    <t>WY-10</t>
  </si>
  <si>
    <t>WY-11</t>
  </si>
  <si>
    <t>WY-12</t>
  </si>
  <si>
    <t>WY-13</t>
  </si>
  <si>
    <t>WY-14</t>
  </si>
  <si>
    <t>WY-15</t>
  </si>
  <si>
    <t>WY-16</t>
  </si>
  <si>
    <t>WY-17</t>
  </si>
  <si>
    <t>WY-18</t>
  </si>
  <si>
    <t>WY-19</t>
  </si>
  <si>
    <t>WY-20</t>
  </si>
  <si>
    <t>WY-21</t>
  </si>
  <si>
    <t>WY-22</t>
  </si>
  <si>
    <t>WY-23</t>
  </si>
  <si>
    <t>WY-24</t>
  </si>
  <si>
    <t>WY-25</t>
  </si>
  <si>
    <t>WY-26</t>
  </si>
  <si>
    <t>WY-27</t>
  </si>
  <si>
    <t>WY-28</t>
  </si>
  <si>
    <t>WY-29</t>
  </si>
  <si>
    <t>WY-30</t>
  </si>
  <si>
    <t>WC-01</t>
  </si>
  <si>
    <t>Women National (Fr.Parnis) Cup</t>
  </si>
  <si>
    <t>SOUTHEND II</t>
  </si>
  <si>
    <t>WC-02</t>
  </si>
  <si>
    <t>WC-03</t>
  </si>
  <si>
    <t>GOLDEN GIRLS</t>
  </si>
  <si>
    <t>FLYERS II</t>
  </si>
  <si>
    <t>WC-04</t>
  </si>
  <si>
    <t>WC-05</t>
  </si>
  <si>
    <t>WC-06</t>
  </si>
  <si>
    <t>WC-07</t>
  </si>
  <si>
    <t>WC-08</t>
  </si>
  <si>
    <t>if needed</t>
  </si>
  <si>
    <t>XXXXXXXXXXXXXX</t>
  </si>
  <si>
    <t>MC-01</t>
  </si>
  <si>
    <t>Men National (Fr.Parnis) Cup</t>
  </si>
  <si>
    <t>SLIEMA</t>
  </si>
  <si>
    <t>MC-02</t>
  </si>
  <si>
    <t>MC-03</t>
  </si>
  <si>
    <t>XXXXXXXXXXXXXXXXXX</t>
  </si>
  <si>
    <t>MC-04</t>
  </si>
  <si>
    <t>MC-05</t>
  </si>
  <si>
    <t>MC-06</t>
  </si>
  <si>
    <t>MC-07</t>
  </si>
  <si>
    <t>WP-01</t>
  </si>
  <si>
    <t>Women Pre-Season</t>
  </si>
  <si>
    <t>WP-02</t>
  </si>
  <si>
    <t>WP-03</t>
  </si>
  <si>
    <t>WP-04</t>
  </si>
  <si>
    <t>WP-05</t>
  </si>
  <si>
    <t>WP-06</t>
  </si>
  <si>
    <t>WP-07</t>
  </si>
  <si>
    <t>WP-08</t>
  </si>
  <si>
    <t>WP-09</t>
  </si>
  <si>
    <t>WP-10</t>
  </si>
  <si>
    <t>PM-01</t>
  </si>
  <si>
    <t>Men Pre-Season</t>
  </si>
  <si>
    <t>VALLETTA MAPEI (VLT)</t>
  </si>
  <si>
    <t>PM-02</t>
  </si>
  <si>
    <t>VALLETTA MAPEI</t>
  </si>
  <si>
    <t>PM-03</t>
  </si>
  <si>
    <t>SW-01</t>
  </si>
  <si>
    <t>Super Cup Women</t>
  </si>
  <si>
    <t>SM-01</t>
  </si>
  <si>
    <t>Super Cup Men</t>
  </si>
  <si>
    <t>DEFENDERS ALOYISANS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</si>
</sst>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%"/>
    <numFmt numFmtId="167" formatCode="DD/MM/YYYY"/>
    <numFmt numFmtId="168" formatCode="DD\-MMM"/>
    <numFmt numFmtId="169" formatCode="0.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b/>
      <sz val="9"/>
      <color indexed="10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indexed="10"/>
      <name val="Arial"/>
      <family val="2"/>
    </font>
    <font>
      <strike/>
      <sz val="9"/>
      <name val="Arial"/>
      <family val="2"/>
    </font>
    <font>
      <b/>
      <strike/>
      <sz val="9"/>
      <name val="Arial"/>
      <family val="2"/>
    </font>
    <font>
      <b/>
      <sz val="11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 Black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75">
    <xf numFmtId="164" fontId="0" fillId="0" borderId="0" xfId="0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4" fontId="19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164" fontId="19" fillId="0" borderId="0" xfId="0" applyFont="1" applyFill="1" applyAlignment="1">
      <alignment horizontal="right"/>
    </xf>
    <xf numFmtId="164" fontId="20" fillId="0" borderId="0" xfId="0" applyFont="1" applyFill="1" applyAlignment="1">
      <alignment/>
    </xf>
    <xf numFmtId="166" fontId="19" fillId="0" borderId="0" xfId="19" applyFont="1" applyFill="1" applyBorder="1" applyAlignment="1" applyProtection="1">
      <alignment horizontal="center"/>
      <protection/>
    </xf>
    <xf numFmtId="164" fontId="21" fillId="0" borderId="0" xfId="20" applyNumberFormat="1" applyFont="1" applyFill="1" applyBorder="1" applyAlignment="1" applyProtection="1">
      <alignment horizontal="center"/>
      <protection/>
    </xf>
    <xf numFmtId="164" fontId="20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23" fillId="0" borderId="0" xfId="0" applyFont="1" applyFill="1" applyBorder="1" applyAlignment="1">
      <alignment horizontal="center"/>
    </xf>
    <xf numFmtId="167" fontId="23" fillId="24" borderId="0" xfId="0" applyNumberFormat="1" applyFont="1" applyFill="1" applyBorder="1" applyAlignment="1">
      <alignment horizontal="center"/>
    </xf>
    <xf numFmtId="167" fontId="23" fillId="0" borderId="0" xfId="0" applyNumberFormat="1" applyFont="1" applyFill="1" applyBorder="1" applyAlignment="1">
      <alignment horizontal="center"/>
    </xf>
    <xf numFmtId="164" fontId="19" fillId="0" borderId="10" xfId="0" applyFont="1" applyFill="1" applyBorder="1" applyAlignment="1">
      <alignment/>
    </xf>
    <xf numFmtId="164" fontId="18" fillId="0" borderId="0" xfId="0" applyFont="1" applyFill="1" applyAlignment="1">
      <alignment horizontal="center"/>
    </xf>
    <xf numFmtId="164" fontId="23" fillId="8" borderId="11" xfId="0" applyFont="1" applyFill="1" applyBorder="1" applyAlignment="1">
      <alignment horizontal="center"/>
    </xf>
    <xf numFmtId="165" fontId="23" fillId="8" borderId="11" xfId="0" applyNumberFormat="1" applyFont="1" applyFill="1" applyBorder="1" applyAlignment="1">
      <alignment horizontal="center"/>
    </xf>
    <xf numFmtId="164" fontId="23" fillId="8" borderId="11" xfId="0" applyNumberFormat="1" applyFont="1" applyFill="1" applyBorder="1" applyAlignment="1">
      <alignment horizontal="center"/>
    </xf>
    <xf numFmtId="164" fontId="20" fillId="0" borderId="0" xfId="0" applyFont="1" applyFill="1" applyAlignment="1">
      <alignment horizontal="center"/>
    </xf>
    <xf numFmtId="165" fontId="19" fillId="0" borderId="0" xfId="0" applyNumberFormat="1" applyFont="1" applyFill="1" applyBorder="1" applyAlignment="1">
      <alignment/>
    </xf>
    <xf numFmtId="164" fontId="19" fillId="0" borderId="0" xfId="0" applyFont="1" applyFill="1" applyBorder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4" fontId="19" fillId="0" borderId="0" xfId="0" applyFont="1" applyFill="1" applyBorder="1" applyAlignment="1">
      <alignment horizontal="right"/>
    </xf>
    <xf numFmtId="164" fontId="24" fillId="22" borderId="0" xfId="0" applyFont="1" applyFill="1" applyBorder="1" applyAlignment="1">
      <alignment horizontal="center"/>
    </xf>
    <xf numFmtId="164" fontId="18" fillId="0" borderId="0" xfId="0" applyFont="1" applyFill="1" applyBorder="1" applyAlignment="1">
      <alignment/>
    </xf>
    <xf numFmtId="164" fontId="19" fillId="4" borderId="11" xfId="0" applyFont="1" applyFill="1" applyBorder="1" applyAlignment="1">
      <alignment/>
    </xf>
    <xf numFmtId="168" fontId="19" fillId="4" borderId="11" xfId="0" applyNumberFormat="1" applyFont="1" applyFill="1" applyBorder="1" applyAlignment="1">
      <alignment/>
    </xf>
    <xf numFmtId="165" fontId="19" fillId="4" borderId="11" xfId="0" applyNumberFormat="1" applyFont="1" applyFill="1" applyBorder="1" applyAlignment="1">
      <alignment horizontal="left"/>
    </xf>
    <xf numFmtId="164" fontId="25" fillId="4" borderId="11" xfId="0" applyFont="1" applyFill="1" applyBorder="1" applyAlignment="1">
      <alignment horizontal="center"/>
    </xf>
    <xf numFmtId="164" fontId="19" fillId="7" borderId="11" xfId="0" applyFont="1" applyFill="1" applyBorder="1" applyAlignment="1">
      <alignment/>
    </xf>
    <xf numFmtId="168" fontId="19" fillId="7" borderId="11" xfId="0" applyNumberFormat="1" applyFont="1" applyFill="1" applyBorder="1" applyAlignment="1">
      <alignment/>
    </xf>
    <xf numFmtId="165" fontId="19" fillId="7" borderId="11" xfId="0" applyNumberFormat="1" applyFont="1" applyFill="1" applyBorder="1" applyAlignment="1">
      <alignment horizontal="left"/>
    </xf>
    <xf numFmtId="164" fontId="23" fillId="7" borderId="11" xfId="0" applyFont="1" applyFill="1" applyBorder="1" applyAlignment="1">
      <alignment horizontal="center"/>
    </xf>
    <xf numFmtId="164" fontId="19" fillId="7" borderId="0" xfId="0" applyFont="1" applyFill="1" applyBorder="1" applyAlignment="1">
      <alignment/>
    </xf>
    <xf numFmtId="168" fontId="19" fillId="7" borderId="0" xfId="0" applyNumberFormat="1" applyFont="1" applyFill="1" applyBorder="1" applyAlignment="1">
      <alignment/>
    </xf>
    <xf numFmtId="165" fontId="19" fillId="7" borderId="12" xfId="0" applyNumberFormat="1" applyFont="1" applyFill="1" applyBorder="1" applyAlignment="1">
      <alignment horizontal="left"/>
    </xf>
    <xf numFmtId="164" fontId="19" fillId="7" borderId="12" xfId="0" applyFont="1" applyFill="1" applyBorder="1" applyAlignment="1">
      <alignment/>
    </xf>
    <xf numFmtId="164" fontId="23" fillId="7" borderId="12" xfId="0" applyFont="1" applyFill="1" applyBorder="1" applyAlignment="1">
      <alignment horizontal="center"/>
    </xf>
    <xf numFmtId="165" fontId="19" fillId="7" borderId="0" xfId="0" applyNumberFormat="1" applyFont="1" applyFill="1" applyBorder="1" applyAlignment="1">
      <alignment horizontal="left"/>
    </xf>
    <xf numFmtId="164" fontId="23" fillId="7" borderId="0" xfId="0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left"/>
    </xf>
    <xf numFmtId="164" fontId="23" fillId="4" borderId="11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19" fillId="25" borderId="0" xfId="0" applyFont="1" applyFill="1" applyBorder="1" applyAlignment="1">
      <alignment/>
    </xf>
    <xf numFmtId="168" fontId="19" fillId="25" borderId="0" xfId="0" applyNumberFormat="1" applyFont="1" applyFill="1" applyBorder="1" applyAlignment="1">
      <alignment/>
    </xf>
    <xf numFmtId="165" fontId="19" fillId="25" borderId="0" xfId="0" applyNumberFormat="1" applyFont="1" applyFill="1" applyBorder="1" applyAlignment="1">
      <alignment horizontal="left"/>
    </xf>
    <xf numFmtId="164" fontId="23" fillId="25" borderId="0" xfId="0" applyFont="1" applyFill="1" applyBorder="1" applyAlignment="1">
      <alignment horizontal="center"/>
    </xf>
    <xf numFmtId="164" fontId="23" fillId="20" borderId="11" xfId="0" applyFont="1" applyFill="1" applyBorder="1" applyAlignment="1">
      <alignment horizontal="center"/>
    </xf>
    <xf numFmtId="164" fontId="19" fillId="4" borderId="0" xfId="0" applyFont="1" applyFill="1" applyBorder="1" applyAlignment="1">
      <alignment/>
    </xf>
    <xf numFmtId="168" fontId="19" fillId="4" borderId="0" xfId="0" applyNumberFormat="1" applyFont="1" applyFill="1" applyBorder="1" applyAlignment="1">
      <alignment/>
    </xf>
    <xf numFmtId="165" fontId="19" fillId="4" borderId="0" xfId="0" applyNumberFormat="1" applyFont="1" applyFill="1" applyBorder="1" applyAlignment="1">
      <alignment horizontal="left"/>
    </xf>
    <xf numFmtId="164" fontId="23" fillId="4" borderId="0" xfId="0" applyFont="1" applyFill="1" applyBorder="1" applyAlignment="1">
      <alignment horizontal="center"/>
    </xf>
    <xf numFmtId="165" fontId="19" fillId="15" borderId="11" xfId="0" applyNumberFormat="1" applyFont="1" applyFill="1" applyBorder="1" applyAlignment="1">
      <alignment horizontal="left"/>
    </xf>
    <xf numFmtId="164" fontId="19" fillId="15" borderId="11" xfId="0" applyFont="1" applyFill="1" applyBorder="1" applyAlignment="1">
      <alignment/>
    </xf>
    <xf numFmtId="164" fontId="23" fillId="15" borderId="11" xfId="0" applyNumberFormat="1" applyFont="1" applyFill="1" applyBorder="1" applyAlignment="1">
      <alignment horizontal="center"/>
    </xf>
    <xf numFmtId="164" fontId="23" fillId="15" borderId="11" xfId="0" applyFont="1" applyFill="1" applyBorder="1" applyAlignment="1">
      <alignment horizontal="center"/>
    </xf>
    <xf numFmtId="164" fontId="27" fillId="20" borderId="11" xfId="0" applyFont="1" applyFill="1" applyBorder="1" applyAlignment="1">
      <alignment horizontal="center"/>
    </xf>
    <xf numFmtId="165" fontId="19" fillId="4" borderId="0" xfId="0" applyNumberFormat="1" applyFont="1" applyFill="1" applyAlignment="1">
      <alignment/>
    </xf>
    <xf numFmtId="164" fontId="19" fillId="4" borderId="0" xfId="0" applyFont="1" applyFill="1" applyAlignment="1">
      <alignment/>
    </xf>
    <xf numFmtId="164" fontId="19" fillId="4" borderId="0" xfId="0" applyFont="1" applyFill="1" applyAlignment="1">
      <alignment horizontal="center"/>
    </xf>
    <xf numFmtId="164" fontId="19" fillId="4" borderId="0" xfId="0" applyNumberFormat="1" applyFont="1" applyFill="1" applyAlignment="1">
      <alignment horizontal="center"/>
    </xf>
    <xf numFmtId="164" fontId="19" fillId="4" borderId="0" xfId="0" applyFont="1" applyFill="1" applyAlignment="1">
      <alignment horizontal="right"/>
    </xf>
    <xf numFmtId="164" fontId="23" fillId="4" borderId="12" xfId="0" applyFont="1" applyFill="1" applyBorder="1" applyAlignment="1">
      <alignment horizontal="center"/>
    </xf>
    <xf numFmtId="164" fontId="19" fillId="4" borderId="13" xfId="0" applyFont="1" applyFill="1" applyBorder="1" applyAlignment="1">
      <alignment/>
    </xf>
    <xf numFmtId="164" fontId="19" fillId="7" borderId="13" xfId="0" applyFont="1" applyFill="1" applyBorder="1" applyAlignment="1">
      <alignment/>
    </xf>
    <xf numFmtId="164" fontId="28" fillId="0" borderId="0" xfId="0" applyFont="1" applyFill="1" applyBorder="1" applyAlignment="1">
      <alignment/>
    </xf>
    <xf numFmtId="164" fontId="29" fillId="0" borderId="0" xfId="0" applyFont="1" applyFill="1" applyAlignment="1">
      <alignment/>
    </xf>
    <xf numFmtId="165" fontId="29" fillId="0" borderId="0" xfId="0" applyNumberFormat="1" applyFont="1" applyFill="1" applyAlignment="1">
      <alignment horizontal="left"/>
    </xf>
    <xf numFmtId="164" fontId="29" fillId="0" borderId="0" xfId="0" applyFont="1" applyFill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29" fillId="0" borderId="0" xfId="0" applyNumberFormat="1" applyFont="1" applyFill="1" applyBorder="1" applyAlignment="1">
      <alignment horizontal="right"/>
    </xf>
    <xf numFmtId="164" fontId="23" fillId="7" borderId="14" xfId="0" applyFont="1" applyFill="1" applyBorder="1" applyAlignment="1">
      <alignment horizontal="center"/>
    </xf>
    <xf numFmtId="164" fontId="30" fillId="0" borderId="0" xfId="0" applyFont="1" applyFill="1" applyBorder="1" applyAlignment="1">
      <alignment/>
    </xf>
    <xf numFmtId="165" fontId="19" fillId="7" borderId="0" xfId="0" applyNumberFormat="1" applyFont="1" applyFill="1" applyAlignment="1">
      <alignment/>
    </xf>
    <xf numFmtId="164" fontId="19" fillId="7" borderId="0" xfId="0" applyFont="1" applyFill="1" applyAlignment="1">
      <alignment/>
    </xf>
    <xf numFmtId="164" fontId="19" fillId="7" borderId="0" xfId="0" applyFont="1" applyFill="1" applyAlignment="1">
      <alignment horizontal="center"/>
    </xf>
    <xf numFmtId="164" fontId="19" fillId="7" borderId="0" xfId="0" applyNumberFormat="1" applyFont="1" applyFill="1" applyAlignment="1">
      <alignment horizontal="center"/>
    </xf>
    <xf numFmtId="164" fontId="19" fillId="7" borderId="0" xfId="0" applyFont="1" applyFill="1" applyAlignment="1">
      <alignment horizontal="right"/>
    </xf>
    <xf numFmtId="164" fontId="19" fillId="7" borderId="0" xfId="0" applyNumberFormat="1" applyFont="1" applyFill="1" applyBorder="1" applyAlignment="1">
      <alignment/>
    </xf>
    <xf numFmtId="164" fontId="19" fillId="4" borderId="0" xfId="0" applyNumberFormat="1" applyFont="1" applyFill="1" applyBorder="1" applyAlignment="1">
      <alignment/>
    </xf>
    <xf numFmtId="165" fontId="19" fillId="0" borderId="0" xfId="0" applyNumberFormat="1" applyFont="1" applyFill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164" fontId="23" fillId="20" borderId="12" xfId="0" applyFont="1" applyFill="1" applyBorder="1" applyAlignment="1">
      <alignment horizontal="center"/>
    </xf>
    <xf numFmtId="168" fontId="19" fillId="7" borderId="15" xfId="0" applyNumberFormat="1" applyFont="1" applyFill="1" applyBorder="1" applyAlignment="1">
      <alignment/>
    </xf>
    <xf numFmtId="165" fontId="31" fillId="7" borderId="11" xfId="0" applyNumberFormat="1" applyFont="1" applyFill="1" applyBorder="1" applyAlignment="1">
      <alignment horizontal="left"/>
    </xf>
    <xf numFmtId="164" fontId="31" fillId="7" borderId="13" xfId="0" applyFont="1" applyFill="1" applyBorder="1" applyAlignment="1">
      <alignment/>
    </xf>
    <xf numFmtId="164" fontId="32" fillId="7" borderId="11" xfId="0" applyFont="1" applyFill="1" applyBorder="1" applyAlignment="1">
      <alignment horizontal="center"/>
    </xf>
    <xf numFmtId="164" fontId="33" fillId="0" borderId="0" xfId="0" applyFont="1" applyFill="1" applyBorder="1" applyAlignment="1">
      <alignment/>
    </xf>
    <xf numFmtId="168" fontId="19" fillId="4" borderId="13" xfId="0" applyNumberFormat="1" applyFont="1" applyFill="1" applyBorder="1" applyAlignment="1">
      <alignment/>
    </xf>
    <xf numFmtId="168" fontId="23" fillId="4" borderId="11" xfId="0" applyNumberFormat="1" applyFont="1" applyFill="1" applyBorder="1" applyAlignment="1">
      <alignment horizontal="center"/>
    </xf>
    <xf numFmtId="164" fontId="23" fillId="4" borderId="11" xfId="0" applyNumberFormat="1" applyFont="1" applyFill="1" applyBorder="1" applyAlignment="1">
      <alignment horizontal="center"/>
    </xf>
    <xf numFmtId="165" fontId="19" fillId="4" borderId="14" xfId="0" applyNumberFormat="1" applyFont="1" applyFill="1" applyBorder="1" applyAlignment="1">
      <alignment horizontal="left"/>
    </xf>
    <xf numFmtId="164" fontId="19" fillId="4" borderId="14" xfId="0" applyFont="1" applyFill="1" applyBorder="1" applyAlignment="1">
      <alignment/>
    </xf>
    <xf numFmtId="164" fontId="23" fillId="4" borderId="14" xfId="0" applyFont="1" applyFill="1" applyBorder="1" applyAlignment="1">
      <alignment horizontal="center"/>
    </xf>
    <xf numFmtId="164" fontId="34" fillId="0" borderId="0" xfId="0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5" fontId="19" fillId="7" borderId="11" xfId="0" applyNumberFormat="1" applyFont="1" applyFill="1" applyBorder="1" applyAlignment="1">
      <alignment/>
    </xf>
    <xf numFmtId="168" fontId="23" fillId="7" borderId="11" xfId="0" applyNumberFormat="1" applyFont="1" applyFill="1" applyBorder="1" applyAlignment="1">
      <alignment horizontal="center"/>
    </xf>
    <xf numFmtId="164" fontId="23" fillId="7" borderId="11" xfId="0" applyNumberFormat="1" applyFont="1" applyFill="1" applyBorder="1" applyAlignment="1">
      <alignment horizontal="center"/>
    </xf>
    <xf numFmtId="165" fontId="19" fillId="7" borderId="14" xfId="0" applyNumberFormat="1" applyFont="1" applyFill="1" applyBorder="1" applyAlignment="1">
      <alignment/>
    </xf>
    <xf numFmtId="165" fontId="19" fillId="7" borderId="14" xfId="0" applyNumberFormat="1" applyFont="1" applyFill="1" applyBorder="1" applyAlignment="1">
      <alignment horizontal="left"/>
    </xf>
    <xf numFmtId="164" fontId="19" fillId="7" borderId="14" xfId="0" applyFont="1" applyFill="1" applyBorder="1" applyAlignment="1">
      <alignment/>
    </xf>
    <xf numFmtId="165" fontId="19" fillId="4" borderId="12" xfId="0" applyNumberFormat="1" applyFont="1" applyFill="1" applyBorder="1" applyAlignment="1">
      <alignment horizontal="left"/>
    </xf>
    <xf numFmtId="164" fontId="19" fillId="4" borderId="12" xfId="0" applyFont="1" applyFill="1" applyBorder="1" applyAlignment="1">
      <alignment/>
    </xf>
    <xf numFmtId="164" fontId="32" fillId="4" borderId="11" xfId="0" applyFont="1" applyFill="1" applyBorder="1" applyAlignment="1">
      <alignment horizontal="center"/>
    </xf>
    <xf numFmtId="164" fontId="36" fillId="0" borderId="0" xfId="0" applyFont="1" applyFill="1" applyAlignment="1">
      <alignment/>
    </xf>
    <xf numFmtId="164" fontId="19" fillId="7" borderId="11" xfId="0" applyNumberFormat="1" applyFont="1" applyFill="1" applyBorder="1" applyAlignment="1">
      <alignment horizontal="left"/>
    </xf>
    <xf numFmtId="164" fontId="19" fillId="4" borderId="16" xfId="0" applyFont="1" applyFill="1" applyBorder="1" applyAlignment="1">
      <alignment/>
    </xf>
    <xf numFmtId="168" fontId="23" fillId="4" borderId="16" xfId="0" applyNumberFormat="1" applyFont="1" applyFill="1" applyBorder="1" applyAlignment="1">
      <alignment horizontal="center"/>
    </xf>
    <xf numFmtId="164" fontId="23" fillId="4" borderId="16" xfId="0" applyNumberFormat="1" applyFont="1" applyFill="1" applyBorder="1" applyAlignment="1">
      <alignment horizontal="center"/>
    </xf>
    <xf numFmtId="164" fontId="19" fillId="4" borderId="17" xfId="0" applyFont="1" applyFill="1" applyBorder="1" applyAlignment="1">
      <alignment/>
    </xf>
    <xf numFmtId="168" fontId="23" fillId="4" borderId="14" xfId="0" applyNumberFormat="1" applyFont="1" applyFill="1" applyBorder="1" applyAlignment="1">
      <alignment horizontal="center"/>
    </xf>
    <xf numFmtId="164" fontId="23" fillId="4" borderId="14" xfId="0" applyNumberFormat="1" applyFont="1" applyFill="1" applyBorder="1" applyAlignment="1">
      <alignment horizontal="center"/>
    </xf>
    <xf numFmtId="164" fontId="19" fillId="4" borderId="11" xfId="0" applyNumberFormat="1" applyFont="1" applyFill="1" applyBorder="1" applyAlignment="1">
      <alignment horizontal="left"/>
    </xf>
    <xf numFmtId="164" fontId="19" fillId="4" borderId="14" xfId="0" applyNumberFormat="1" applyFont="1" applyFill="1" applyBorder="1" applyAlignment="1">
      <alignment horizontal="left"/>
    </xf>
    <xf numFmtId="164" fontId="23" fillId="4" borderId="17" xfId="0" applyFont="1" applyFill="1" applyBorder="1" applyAlignment="1">
      <alignment horizontal="center"/>
    </xf>
    <xf numFmtId="164" fontId="23" fillId="4" borderId="12" xfId="0" applyNumberFormat="1" applyFont="1" applyFill="1" applyBorder="1" applyAlignment="1">
      <alignment horizontal="center"/>
    </xf>
    <xf numFmtId="164" fontId="36" fillId="0" borderId="0" xfId="0" applyFont="1" applyFill="1" applyBorder="1" applyAlignment="1">
      <alignment/>
    </xf>
    <xf numFmtId="164" fontId="19" fillId="7" borderId="14" xfId="0" applyNumberFormat="1" applyFont="1" applyFill="1" applyBorder="1" applyAlignment="1">
      <alignment horizontal="left"/>
    </xf>
    <xf numFmtId="164" fontId="23" fillId="7" borderId="17" xfId="0" applyFont="1" applyFill="1" applyBorder="1" applyAlignment="1">
      <alignment horizontal="center"/>
    </xf>
    <xf numFmtId="164" fontId="19" fillId="4" borderId="18" xfId="0" applyFont="1" applyFill="1" applyBorder="1" applyAlignment="1">
      <alignment/>
    </xf>
    <xf numFmtId="164" fontId="23" fillId="26" borderId="11" xfId="0" applyFont="1" applyFill="1" applyBorder="1" applyAlignment="1">
      <alignment horizontal="center"/>
    </xf>
    <xf numFmtId="165" fontId="19" fillId="7" borderId="13" xfId="0" applyNumberFormat="1" applyFont="1" applyFill="1" applyBorder="1" applyAlignment="1">
      <alignment horizontal="left"/>
    </xf>
    <xf numFmtId="164" fontId="23" fillId="7" borderId="18" xfId="0" applyFont="1" applyFill="1" applyBorder="1" applyAlignment="1">
      <alignment horizontal="center"/>
    </xf>
    <xf numFmtId="164" fontId="19" fillId="4" borderId="11" xfId="0" applyNumberFormat="1" applyFont="1" applyFill="1" applyBorder="1" applyAlignment="1">
      <alignment/>
    </xf>
    <xf numFmtId="164" fontId="23" fillId="24" borderId="15" xfId="0" applyFont="1" applyFill="1" applyBorder="1" applyAlignment="1">
      <alignment horizontal="center"/>
    </xf>
    <xf numFmtId="164" fontId="19" fillId="26" borderId="19" xfId="0" applyFont="1" applyFill="1" applyBorder="1" applyAlignment="1">
      <alignment/>
    </xf>
    <xf numFmtId="168" fontId="19" fillId="26" borderId="19" xfId="0" applyNumberFormat="1" applyFont="1" applyFill="1" applyBorder="1" applyAlignment="1">
      <alignment/>
    </xf>
    <xf numFmtId="165" fontId="19" fillId="26" borderId="19" xfId="0" applyNumberFormat="1" applyFont="1" applyFill="1" applyBorder="1" applyAlignment="1">
      <alignment horizontal="left"/>
    </xf>
    <xf numFmtId="164" fontId="23" fillId="26" borderId="19" xfId="0" applyFont="1" applyFill="1" applyBorder="1" applyAlignment="1">
      <alignment horizontal="center"/>
    </xf>
    <xf numFmtId="164" fontId="19" fillId="7" borderId="11" xfId="0" applyNumberFormat="1" applyFont="1" applyFill="1" applyBorder="1" applyAlignment="1">
      <alignment/>
    </xf>
    <xf numFmtId="168" fontId="19" fillId="7" borderId="13" xfId="0" applyNumberFormat="1" applyFont="1" applyFill="1" applyBorder="1" applyAlignment="1">
      <alignment/>
    </xf>
    <xf numFmtId="164" fontId="37" fillId="0" borderId="0" xfId="0" applyFont="1" applyFill="1" applyBorder="1" applyAlignment="1">
      <alignment/>
    </xf>
    <xf numFmtId="164" fontId="19" fillId="4" borderId="19" xfId="0" applyFont="1" applyFill="1" applyBorder="1" applyAlignment="1">
      <alignment/>
    </xf>
    <xf numFmtId="164" fontId="19" fillId="7" borderId="19" xfId="0" applyNumberFormat="1" applyFont="1" applyFill="1" applyBorder="1" applyAlignment="1">
      <alignment/>
    </xf>
    <xf numFmtId="168" fontId="19" fillId="7" borderId="19" xfId="0" applyNumberFormat="1" applyFont="1" applyFill="1" applyBorder="1" applyAlignment="1">
      <alignment/>
    </xf>
    <xf numFmtId="164" fontId="19" fillId="7" borderId="20" xfId="0" applyFont="1" applyFill="1" applyBorder="1" applyAlignment="1">
      <alignment/>
    </xf>
    <xf numFmtId="168" fontId="23" fillId="7" borderId="19" xfId="0" applyNumberFormat="1" applyFont="1" applyFill="1" applyBorder="1" applyAlignment="1">
      <alignment horizontal="center"/>
    </xf>
    <xf numFmtId="164" fontId="23" fillId="7" borderId="19" xfId="0" applyNumberFormat="1" applyFont="1" applyFill="1" applyBorder="1" applyAlignment="1">
      <alignment horizontal="center"/>
    </xf>
    <xf numFmtId="164" fontId="19" fillId="7" borderId="15" xfId="0" applyFont="1" applyFill="1" applyBorder="1" applyAlignment="1">
      <alignment/>
    </xf>
    <xf numFmtId="164" fontId="19" fillId="26" borderId="11" xfId="0" applyFont="1" applyFill="1" applyBorder="1" applyAlignment="1">
      <alignment/>
    </xf>
    <xf numFmtId="168" fontId="19" fillId="26" borderId="11" xfId="0" applyNumberFormat="1" applyFont="1" applyFill="1" applyBorder="1" applyAlignment="1">
      <alignment/>
    </xf>
    <xf numFmtId="165" fontId="19" fillId="26" borderId="11" xfId="0" applyNumberFormat="1" applyFont="1" applyFill="1" applyBorder="1" applyAlignment="1">
      <alignment horizontal="left"/>
    </xf>
    <xf numFmtId="168" fontId="19" fillId="4" borderId="19" xfId="0" applyNumberFormat="1" applyFont="1" applyFill="1" applyBorder="1" applyAlignment="1">
      <alignment/>
    </xf>
    <xf numFmtId="164" fontId="19" fillId="4" borderId="19" xfId="0" applyFont="1" applyFill="1" applyBorder="1" applyAlignment="1">
      <alignment horizontal="center"/>
    </xf>
    <xf numFmtId="164" fontId="23" fillId="4" borderId="19" xfId="0" applyFont="1" applyFill="1" applyBorder="1" applyAlignment="1">
      <alignment horizontal="center"/>
    </xf>
    <xf numFmtId="165" fontId="19" fillId="4" borderId="0" xfId="0" applyNumberFormat="1" applyFont="1" applyFill="1" applyAlignment="1">
      <alignment horizontal="left"/>
    </xf>
    <xf numFmtId="164" fontId="19" fillId="4" borderId="0" xfId="0" applyNumberFormat="1" applyFont="1" applyFill="1" applyBorder="1" applyAlignment="1">
      <alignment horizontal="right"/>
    </xf>
    <xf numFmtId="164" fontId="29" fillId="0" borderId="0" xfId="0" applyFont="1" applyFill="1" applyBorder="1" applyAlignment="1">
      <alignment/>
    </xf>
    <xf numFmtId="168" fontId="29" fillId="0" borderId="0" xfId="0" applyNumberFormat="1" applyFont="1" applyFill="1" applyBorder="1" applyAlignment="1">
      <alignment/>
    </xf>
    <xf numFmtId="165" fontId="29" fillId="0" borderId="0" xfId="0" applyNumberFormat="1" applyFont="1" applyFill="1" applyBorder="1" applyAlignment="1">
      <alignment horizontal="left"/>
    </xf>
    <xf numFmtId="164" fontId="38" fillId="0" borderId="0" xfId="0" applyFont="1" applyFill="1" applyBorder="1" applyAlignment="1">
      <alignment horizontal="center"/>
    </xf>
    <xf numFmtId="164" fontId="19" fillId="0" borderId="11" xfId="0" applyFont="1" applyFill="1" applyBorder="1" applyAlignment="1">
      <alignment/>
    </xf>
    <xf numFmtId="168" fontId="19" fillId="0" borderId="11" xfId="0" applyNumberFormat="1" applyFont="1" applyFill="1" applyBorder="1" applyAlignment="1">
      <alignment/>
    </xf>
    <xf numFmtId="165" fontId="19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5" fontId="29" fillId="0" borderId="0" xfId="0" applyNumberFormat="1" applyFont="1" applyFill="1" applyBorder="1" applyAlignment="1">
      <alignment/>
    </xf>
    <xf numFmtId="164" fontId="29" fillId="0" borderId="0" xfId="0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29" fillId="0" borderId="0" xfId="0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center"/>
    </xf>
    <xf numFmtId="168" fontId="20" fillId="0" borderId="0" xfId="0" applyNumberFormat="1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23" fillId="0" borderId="11" xfId="0" applyFon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164" fontId="19" fillId="0" borderId="11" xfId="0" applyFont="1" applyFill="1" applyBorder="1" applyAlignment="1">
      <alignment horizontal="center"/>
    </xf>
    <xf numFmtId="165" fontId="23" fillId="7" borderId="11" xfId="0" applyNumberFormat="1" applyFont="1" applyFill="1" applyBorder="1" applyAlignment="1">
      <alignment horizontal="center"/>
    </xf>
    <xf numFmtId="164" fontId="25" fillId="0" borderId="16" xfId="0" applyFont="1" applyFill="1" applyBorder="1" applyAlignment="1">
      <alignment horizontal="center"/>
    </xf>
    <xf numFmtId="164" fontId="23" fillId="0" borderId="16" xfId="0" applyFont="1" applyFill="1" applyBorder="1" applyAlignment="1">
      <alignment horizontal="center"/>
    </xf>
    <xf numFmtId="164" fontId="23" fillId="6" borderId="16" xfId="0" applyFont="1" applyFill="1" applyBorder="1" applyAlignment="1">
      <alignment horizontal="center"/>
    </xf>
    <xf numFmtId="164" fontId="23" fillId="0" borderId="12" xfId="0" applyFont="1" applyFill="1" applyBorder="1" applyAlignment="1">
      <alignment horizontal="center"/>
    </xf>
    <xf numFmtId="165" fontId="23" fillId="0" borderId="11" xfId="0" applyNumberFormat="1" applyFont="1" applyFill="1" applyBorder="1" applyAlignment="1">
      <alignment horizontal="center"/>
    </xf>
    <xf numFmtId="164" fontId="23" fillId="0" borderId="0" xfId="0" applyFont="1" applyFill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4" fontId="19" fillId="0" borderId="14" xfId="0" applyFont="1" applyFill="1" applyBorder="1" applyAlignment="1">
      <alignment horizontal="center"/>
    </xf>
    <xf numFmtId="164" fontId="19" fillId="6" borderId="14" xfId="0" applyFont="1" applyFill="1" applyBorder="1" applyAlignment="1">
      <alignment horizontal="center"/>
    </xf>
    <xf numFmtId="164" fontId="23" fillId="0" borderId="13" xfId="0" applyFont="1" applyFill="1" applyBorder="1" applyAlignment="1">
      <alignment horizontal="center"/>
    </xf>
    <xf numFmtId="164" fontId="19" fillId="0" borderId="15" xfId="0" applyFont="1" applyFill="1" applyBorder="1" applyAlignment="1">
      <alignment horizontal="center"/>
    </xf>
    <xf numFmtId="164" fontId="19" fillId="6" borderId="11" xfId="0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164" fontId="23" fillId="25" borderId="11" xfId="0" applyFont="1" applyFill="1" applyBorder="1" applyAlignment="1">
      <alignment horizontal="center"/>
    </xf>
    <xf numFmtId="164" fontId="19" fillId="25" borderId="11" xfId="0" applyFont="1" applyFill="1" applyBorder="1" applyAlignment="1">
      <alignment horizontal="center"/>
    </xf>
    <xf numFmtId="164" fontId="19" fillId="0" borderId="12" xfId="0" applyFont="1" applyFill="1" applyBorder="1" applyAlignment="1">
      <alignment horizontal="center"/>
    </xf>
    <xf numFmtId="164" fontId="23" fillId="25" borderId="14" xfId="0" applyFont="1" applyFill="1" applyBorder="1" applyAlignment="1">
      <alignment horizontal="center"/>
    </xf>
    <xf numFmtId="164" fontId="19" fillId="6" borderId="13" xfId="0" applyFont="1" applyFill="1" applyBorder="1" applyAlignment="1">
      <alignment horizontal="center"/>
    </xf>
    <xf numFmtId="164" fontId="19" fillId="25" borderId="0" xfId="0" applyFont="1" applyFill="1" applyBorder="1" applyAlignment="1">
      <alignment horizontal="center"/>
    </xf>
    <xf numFmtId="164" fontId="19" fillId="0" borderId="17" xfId="0" applyFont="1" applyFill="1" applyBorder="1" applyAlignment="1">
      <alignment horizontal="center"/>
    </xf>
    <xf numFmtId="164" fontId="0" fillId="0" borderId="16" xfId="0" applyFont="1" applyFill="1" applyBorder="1" applyAlignment="1">
      <alignment horizontal="center"/>
    </xf>
    <xf numFmtId="164" fontId="19" fillId="0" borderId="16" xfId="0" applyFont="1" applyFill="1" applyBorder="1" applyAlignment="1">
      <alignment horizontal="center"/>
    </xf>
    <xf numFmtId="164" fontId="19" fillId="0" borderId="21" xfId="0" applyFont="1" applyFill="1" applyBorder="1" applyAlignment="1">
      <alignment horizontal="center"/>
    </xf>
    <xf numFmtId="164" fontId="19" fillId="6" borderId="22" xfId="0" applyFont="1" applyFill="1" applyBorder="1" applyAlignment="1">
      <alignment horizontal="center"/>
    </xf>
    <xf numFmtId="164" fontId="19" fillId="6" borderId="16" xfId="0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164" fontId="0" fillId="0" borderId="17" xfId="0" applyFont="1" applyFill="1" applyBorder="1" applyAlignment="1">
      <alignment horizontal="center"/>
    </xf>
    <xf numFmtId="164" fontId="19" fillId="6" borderId="12" xfId="0" applyFont="1" applyFill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/>
    </xf>
    <xf numFmtId="164" fontId="23" fillId="0" borderId="19" xfId="0" applyNumberFormat="1" applyFont="1" applyFill="1" applyBorder="1" applyAlignment="1">
      <alignment horizontal="center"/>
    </xf>
    <xf numFmtId="164" fontId="25" fillId="0" borderId="19" xfId="0" applyFont="1" applyFill="1" applyBorder="1" applyAlignment="1">
      <alignment horizontal="center"/>
    </xf>
    <xf numFmtId="164" fontId="23" fillId="0" borderId="19" xfId="0" applyFont="1" applyFill="1" applyBorder="1" applyAlignment="1">
      <alignment horizontal="center"/>
    </xf>
    <xf numFmtId="164" fontId="40" fillId="0" borderId="0" xfId="0" applyFont="1" applyFill="1" applyBorder="1" applyAlignment="1">
      <alignment horizontal="center"/>
    </xf>
    <xf numFmtId="164" fontId="23" fillId="7" borderId="0" xfId="0" applyFont="1" applyFill="1" applyAlignment="1">
      <alignment horizontal="center"/>
    </xf>
    <xf numFmtId="164" fontId="0" fillId="0" borderId="11" xfId="0" applyFont="1" applyBorder="1" applyAlignment="1">
      <alignment horizontal="center" wrapText="1"/>
    </xf>
    <xf numFmtId="165" fontId="23" fillId="4" borderId="11" xfId="0" applyNumberFormat="1" applyFont="1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23" fillId="4" borderId="0" xfId="0" applyFont="1" applyFill="1" applyAlignment="1">
      <alignment horizontal="center"/>
    </xf>
    <xf numFmtId="164" fontId="19" fillId="0" borderId="19" xfId="0" applyFont="1" applyFill="1" applyBorder="1" applyAlignment="1">
      <alignment horizontal="center"/>
    </xf>
    <xf numFmtId="164" fontId="23" fillId="23" borderId="14" xfId="0" applyFont="1" applyFill="1" applyBorder="1" applyAlignment="1">
      <alignment horizontal="center"/>
    </xf>
    <xf numFmtId="164" fontId="23" fillId="23" borderId="11" xfId="0" applyFont="1" applyFill="1" applyBorder="1" applyAlignment="1">
      <alignment horizontal="center"/>
    </xf>
    <xf numFmtId="164" fontId="19" fillId="23" borderId="11" xfId="0" applyFont="1" applyFill="1" applyBorder="1" applyAlignment="1">
      <alignment horizontal="center"/>
    </xf>
    <xf numFmtId="164" fontId="19" fillId="23" borderId="14" xfId="0" applyFont="1" applyFill="1" applyBorder="1" applyAlignment="1">
      <alignment horizontal="center"/>
    </xf>
    <xf numFmtId="164" fontId="0" fillId="0" borderId="16" xfId="0" applyFont="1" applyBorder="1" applyAlignment="1">
      <alignment horizontal="center" wrapText="1"/>
    </xf>
    <xf numFmtId="164" fontId="0" fillId="0" borderId="12" xfId="0" applyFont="1" applyBorder="1" applyAlignment="1">
      <alignment horizontal="center" wrapText="1"/>
    </xf>
    <xf numFmtId="164" fontId="0" fillId="0" borderId="23" xfId="0" applyFont="1" applyFill="1" applyBorder="1" applyAlignment="1">
      <alignment horizontal="center"/>
    </xf>
    <xf numFmtId="164" fontId="0" fillId="0" borderId="24" xfId="0" applyFont="1" applyFill="1" applyBorder="1" applyAlignment="1">
      <alignment horizontal="center"/>
    </xf>
    <xf numFmtId="164" fontId="0" fillId="0" borderId="14" xfId="0" applyFont="1" applyBorder="1" applyAlignment="1">
      <alignment horizontal="center" wrapText="1"/>
    </xf>
    <xf numFmtId="164" fontId="19" fillId="6" borderId="17" xfId="0" applyFont="1" applyFill="1" applyBorder="1" applyAlignment="1">
      <alignment horizontal="center"/>
    </xf>
    <xf numFmtId="164" fontId="19" fillId="0" borderId="17" xfId="0" applyNumberFormat="1" applyFont="1" applyFill="1" applyBorder="1" applyAlignment="1">
      <alignment horizontal="center"/>
    </xf>
    <xf numFmtId="164" fontId="25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wrapText="1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Border="1" applyAlignment="1">
      <alignment horizontal="center"/>
    </xf>
    <xf numFmtId="164" fontId="25" fillId="0" borderId="11" xfId="0" applyFont="1" applyFill="1" applyBorder="1" applyAlignment="1">
      <alignment horizontal="center"/>
    </xf>
    <xf numFmtId="164" fontId="23" fillId="6" borderId="11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15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19" fillId="0" borderId="0" xfId="0" applyFont="1" applyFill="1" applyAlignment="1">
      <alignment horizontal="left"/>
    </xf>
    <xf numFmtId="164" fontId="40" fillId="0" borderId="0" xfId="0" applyFont="1" applyAlignment="1">
      <alignment/>
    </xf>
    <xf numFmtId="164" fontId="0" fillId="0" borderId="11" xfId="0" applyFont="1" applyFill="1" applyBorder="1" applyAlignment="1">
      <alignment horizontal="center" wrapText="1"/>
    </xf>
    <xf numFmtId="164" fontId="0" fillId="0" borderId="0" xfId="0" applyFont="1" applyAlignment="1">
      <alignment/>
    </xf>
    <xf numFmtId="164" fontId="0" fillId="0" borderId="16" xfId="0" applyFont="1" applyFill="1" applyBorder="1" applyAlignment="1">
      <alignment horizontal="center" wrapText="1"/>
    </xf>
    <xf numFmtId="164" fontId="25" fillId="0" borderId="19" xfId="0" applyFont="1" applyBorder="1" applyAlignment="1">
      <alignment horizontal="center"/>
    </xf>
    <xf numFmtId="164" fontId="25" fillId="0" borderId="0" xfId="0" applyFont="1" applyAlignment="1">
      <alignment/>
    </xf>
    <xf numFmtId="164" fontId="19" fillId="0" borderId="13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40" fillId="0" borderId="0" xfId="0" applyFont="1" applyFill="1" applyAlignment="1">
      <alignment/>
    </xf>
    <xf numFmtId="164" fontId="0" fillId="0" borderId="25" xfId="0" applyFont="1" applyFill="1" applyBorder="1" applyAlignment="1">
      <alignment horizontal="center"/>
    </xf>
    <xf numFmtId="164" fontId="41" fillId="0" borderId="0" xfId="0" applyFont="1" applyFill="1" applyBorder="1" applyAlignment="1">
      <alignment/>
    </xf>
    <xf numFmtId="164" fontId="41" fillId="0" borderId="0" xfId="0" applyFont="1" applyFill="1" applyAlignment="1">
      <alignment horizontal="center"/>
    </xf>
    <xf numFmtId="164" fontId="42" fillId="0" borderId="0" xfId="0" applyFont="1" applyFill="1" applyAlignment="1">
      <alignment/>
    </xf>
    <xf numFmtId="164" fontId="42" fillId="0" borderId="0" xfId="0" applyFont="1" applyAlignment="1">
      <alignment/>
    </xf>
    <xf numFmtId="164" fontId="0" fillId="0" borderId="26" xfId="0" applyFont="1" applyFill="1" applyBorder="1" applyAlignment="1">
      <alignment horizontal="center"/>
    </xf>
    <xf numFmtId="164" fontId="0" fillId="0" borderId="0" xfId="0" applyFont="1" applyFill="1" applyBorder="1" applyAlignment="1">
      <alignment wrapText="1"/>
    </xf>
    <xf numFmtId="164" fontId="42" fillId="0" borderId="0" xfId="0" applyFont="1" applyFill="1" applyBorder="1" applyAlignment="1">
      <alignment/>
    </xf>
    <xf numFmtId="164" fontId="0" fillId="0" borderId="10" xfId="0" applyBorder="1" applyAlignment="1">
      <alignment horizontal="center"/>
    </xf>
    <xf numFmtId="164" fontId="23" fillId="24" borderId="11" xfId="0" applyFont="1" applyFill="1" applyBorder="1" applyAlignment="1">
      <alignment horizontal="center"/>
    </xf>
    <xf numFmtId="164" fontId="0" fillId="0" borderId="27" xfId="0" applyFont="1" applyFill="1" applyBorder="1" applyAlignment="1">
      <alignment horizontal="center"/>
    </xf>
    <xf numFmtId="164" fontId="19" fillId="0" borderId="27" xfId="0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165" fontId="43" fillId="0" borderId="0" xfId="0" applyNumberFormat="1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center"/>
    </xf>
    <xf numFmtId="164" fontId="23" fillId="0" borderId="10" xfId="0" applyFont="1" applyFill="1" applyBorder="1" applyAlignment="1">
      <alignment horizontal="center"/>
    </xf>
    <xf numFmtId="169" fontId="19" fillId="0" borderId="11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19" fillId="0" borderId="0" xfId="0" applyFont="1" applyFill="1" applyBorder="1" applyAlignment="1" applyProtection="1">
      <alignment horizontal="center"/>
      <protection/>
    </xf>
    <xf numFmtId="169" fontId="19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38" fillId="0" borderId="0" xfId="0" applyFont="1" applyFill="1" applyBorder="1" applyAlignment="1" applyProtection="1">
      <alignment horizontal="center"/>
      <protection/>
    </xf>
    <xf numFmtId="164" fontId="29" fillId="0" borderId="0" xfId="0" applyFont="1" applyFill="1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69" fontId="19" fillId="0" borderId="12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19" fillId="24" borderId="11" xfId="0" applyFont="1" applyFill="1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0</xdr:row>
      <xdr:rowOff>171450</xdr:rowOff>
    </xdr:from>
    <xdr:to>
      <xdr:col>7</xdr:col>
      <xdr:colOff>685800</xdr:colOff>
      <xdr:row>0</xdr:row>
      <xdr:rowOff>1409700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71450"/>
          <a:ext cx="175260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352425</xdr:colOff>
      <xdr:row>0</xdr:row>
      <xdr:rowOff>1304925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92405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438150</xdr:rowOff>
    </xdr:from>
    <xdr:to>
      <xdr:col>20</xdr:col>
      <xdr:colOff>1323975</xdr:colOff>
      <xdr:row>0</xdr:row>
      <xdr:rowOff>1000125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438150"/>
          <a:ext cx="68199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409575</xdr:colOff>
      <xdr:row>0</xdr:row>
      <xdr:rowOff>1304925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92405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752475</xdr:colOff>
      <xdr:row>0</xdr:row>
      <xdr:rowOff>352425</xdr:rowOff>
    </xdr:from>
    <xdr:to>
      <xdr:col>8</xdr:col>
      <xdr:colOff>57150</xdr:colOff>
      <xdr:row>0</xdr:row>
      <xdr:rowOff>942975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352425"/>
          <a:ext cx="29337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209550</xdr:colOff>
      <xdr:row>0</xdr:row>
      <xdr:rowOff>1304925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92405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885825</xdr:colOff>
      <xdr:row>0</xdr:row>
      <xdr:rowOff>371475</xdr:rowOff>
    </xdr:from>
    <xdr:to>
      <xdr:col>20</xdr:col>
      <xdr:colOff>666750</xdr:colOff>
      <xdr:row>0</xdr:row>
      <xdr:rowOff>981075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371475"/>
          <a:ext cx="55435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219075</xdr:colOff>
      <xdr:row>0</xdr:row>
      <xdr:rowOff>1304925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1812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885825</xdr:colOff>
      <xdr:row>0</xdr:row>
      <xdr:rowOff>371475</xdr:rowOff>
    </xdr:from>
    <xdr:to>
      <xdr:col>20</xdr:col>
      <xdr:colOff>781050</xdr:colOff>
      <xdr:row>0</xdr:row>
      <xdr:rowOff>981075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71475"/>
          <a:ext cx="60388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819150</xdr:colOff>
      <xdr:row>0</xdr:row>
      <xdr:rowOff>1447800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438400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371475</xdr:rowOff>
    </xdr:from>
    <xdr:to>
      <xdr:col>18</xdr:col>
      <xdr:colOff>200025</xdr:colOff>
      <xdr:row>0</xdr:row>
      <xdr:rowOff>971550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371475"/>
          <a:ext cx="45624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514350</xdr:colOff>
      <xdr:row>0</xdr:row>
      <xdr:rowOff>1304925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92405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342900</xdr:rowOff>
    </xdr:from>
    <xdr:to>
      <xdr:col>18</xdr:col>
      <xdr:colOff>247650</xdr:colOff>
      <xdr:row>0</xdr:row>
      <xdr:rowOff>1028700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342900"/>
          <a:ext cx="56673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2</xdr:col>
      <xdr:colOff>581025</xdr:colOff>
      <xdr:row>0</xdr:row>
      <xdr:rowOff>1381125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194310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342900</xdr:rowOff>
    </xdr:from>
    <xdr:to>
      <xdr:col>18</xdr:col>
      <xdr:colOff>247650</xdr:colOff>
      <xdr:row>0</xdr:row>
      <xdr:rowOff>1028700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342900"/>
          <a:ext cx="56673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1619250</xdr:colOff>
      <xdr:row>0</xdr:row>
      <xdr:rowOff>1400175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19526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438150</xdr:rowOff>
    </xdr:from>
    <xdr:to>
      <xdr:col>18</xdr:col>
      <xdr:colOff>561975</xdr:colOff>
      <xdr:row>0</xdr:row>
      <xdr:rowOff>1009650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438150"/>
          <a:ext cx="57054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1638300</xdr:colOff>
      <xdr:row>0</xdr:row>
      <xdr:rowOff>1371600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94310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409575</xdr:rowOff>
    </xdr:from>
    <xdr:to>
      <xdr:col>18</xdr:col>
      <xdr:colOff>171450</xdr:colOff>
      <xdr:row>0</xdr:row>
      <xdr:rowOff>1057275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409575"/>
          <a:ext cx="57912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352425</xdr:colOff>
      <xdr:row>0</xdr:row>
      <xdr:rowOff>1304925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92405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438150</xdr:rowOff>
    </xdr:from>
    <xdr:to>
      <xdr:col>21</xdr:col>
      <xdr:colOff>228600</xdr:colOff>
      <xdr:row>0</xdr:row>
      <xdr:rowOff>981075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438150"/>
          <a:ext cx="65246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ltavolleyball.or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8"/>
  <sheetViews>
    <sheetView showGridLines="0" tabSelected="1" workbookViewId="0" topLeftCell="A1">
      <pane ySplit="7" topLeftCell="A35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421875" style="1" customWidth="1"/>
    <col min="2" max="2" width="10.28125" style="2" customWidth="1"/>
    <col min="3" max="3" width="9.8515625" style="2" customWidth="1"/>
    <col min="4" max="4" width="5.7109375" style="3" customWidth="1"/>
    <col min="5" max="5" width="10.00390625" style="2" customWidth="1"/>
    <col min="6" max="6" width="7.8515625" style="2" customWidth="1"/>
    <col min="7" max="7" width="27.28125" style="2" customWidth="1"/>
    <col min="8" max="8" width="25.57421875" style="4" customWidth="1"/>
    <col min="9" max="9" width="25.00390625" style="4" customWidth="1"/>
    <col min="10" max="10" width="4.28125" style="5" customWidth="1"/>
    <col min="11" max="11" width="4.28125" style="6" customWidth="1"/>
    <col min="12" max="12" width="21.57421875" style="7" customWidth="1"/>
    <col min="13" max="14" width="3.00390625" style="7" customWidth="1"/>
    <col min="15" max="17" width="3.00390625" style="2" customWidth="1"/>
    <col min="18" max="18" width="2.00390625" style="2" customWidth="1"/>
    <col min="19" max="19" width="4.00390625" style="2" customWidth="1"/>
    <col min="20" max="21" width="2.00390625" style="2" customWidth="1"/>
    <col min="22" max="22" width="3.00390625" style="2" customWidth="1"/>
    <col min="23" max="16384" width="9.140625" style="2" customWidth="1"/>
  </cols>
  <sheetData>
    <row r="1" spans="2:11" ht="111" customHeight="1">
      <c r="B1" s="8"/>
      <c r="C1" s="8"/>
      <c r="D1" s="8"/>
      <c r="E1" s="8"/>
      <c r="F1" s="8"/>
      <c r="G1" s="8"/>
      <c r="H1" s="8"/>
      <c r="I1" s="8"/>
      <c r="J1" s="8"/>
      <c r="K1" s="8"/>
    </row>
    <row r="2" spans="2:20" ht="15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1"/>
      <c r="P2" s="11"/>
      <c r="Q2" s="11"/>
      <c r="R2" s="11"/>
      <c r="S2" s="11"/>
      <c r="T2" s="11"/>
    </row>
    <row r="3" spans="2:11" ht="15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5">
      <c r="B4" s="13" t="s">
        <v>2</v>
      </c>
      <c r="C4" s="13"/>
      <c r="D4" s="13"/>
      <c r="E4" s="13"/>
      <c r="F4" s="13"/>
      <c r="G4" s="13"/>
      <c r="H4" s="13"/>
      <c r="I4" s="13"/>
      <c r="J4" s="13"/>
      <c r="K4" s="13"/>
    </row>
    <row r="5" spans="2:11" ht="15">
      <c r="B5" s="14" t="s">
        <v>3</v>
      </c>
      <c r="C5" s="14"/>
      <c r="D5" s="14"/>
      <c r="E5" s="14"/>
      <c r="F5" s="14"/>
      <c r="G5" s="14"/>
      <c r="H5" s="14"/>
      <c r="I5" s="14"/>
      <c r="J5" s="14"/>
      <c r="K5" s="14"/>
    </row>
    <row r="6" spans="2:11" ht="15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4" s="4" customFormat="1" ht="15">
      <c r="A7" s="16"/>
      <c r="B7" s="17" t="s">
        <v>4</v>
      </c>
      <c r="C7" s="17"/>
      <c r="D7" s="18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9" t="s">
        <v>11</v>
      </c>
      <c r="K7" s="19"/>
      <c r="L7" s="20"/>
      <c r="M7" s="20"/>
      <c r="N7" s="20"/>
    </row>
    <row r="8" spans="2:11" ht="15">
      <c r="B8" s="11"/>
      <c r="C8" s="11"/>
      <c r="D8" s="21"/>
      <c r="E8" s="11"/>
      <c r="F8" s="11"/>
      <c r="G8" s="22"/>
      <c r="H8" s="22"/>
      <c r="I8" s="23"/>
      <c r="K8" s="24"/>
    </row>
    <row r="9" spans="2:11" ht="24">
      <c r="B9" s="25" t="s">
        <v>12</v>
      </c>
      <c r="C9" s="25"/>
      <c r="D9" s="25"/>
      <c r="E9" s="25"/>
      <c r="F9" s="25"/>
      <c r="G9" s="25"/>
      <c r="H9" s="25"/>
      <c r="I9" s="25"/>
      <c r="J9" s="25"/>
      <c r="K9" s="25"/>
    </row>
    <row r="10" spans="2:11" ht="15">
      <c r="B10" s="11"/>
      <c r="C10" s="11"/>
      <c r="D10" s="21"/>
      <c r="E10" s="11"/>
      <c r="F10" s="11"/>
      <c r="G10" s="22"/>
      <c r="H10" s="22"/>
      <c r="I10" s="23"/>
      <c r="K10" s="24"/>
    </row>
    <row r="11" spans="1:24" s="11" customFormat="1" ht="15">
      <c r="A11" s="26"/>
      <c r="B11" s="27" t="s">
        <v>13</v>
      </c>
      <c r="C11" s="28">
        <v>40444</v>
      </c>
      <c r="D11" s="29" t="s">
        <v>14</v>
      </c>
      <c r="E11" s="27" t="s">
        <v>15</v>
      </c>
      <c r="F11" s="30" t="str">
        <f>'Pre-Season Women'!A5</f>
        <v>WP-03</v>
      </c>
      <c r="G11" s="30" t="str">
        <f>'Pre-Season Women'!B5</f>
        <v>Women Pre-Season</v>
      </c>
      <c r="H11" s="30" t="str">
        <f>'Pre-Season Women'!C5</f>
        <v>QORMI</v>
      </c>
      <c r="I11" s="30" t="str">
        <f>'Pre-Season Women'!D5</f>
        <v>FLYERS DEPIRO</v>
      </c>
      <c r="J11" s="30">
        <f>'Pre-Season Women'!E5</f>
        <v>0</v>
      </c>
      <c r="K11" s="30">
        <f>'Pre-Season Women'!F5</f>
        <v>3</v>
      </c>
      <c r="M11" s="7"/>
      <c r="N11" s="7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11" customFormat="1" ht="15">
      <c r="A12" s="26"/>
      <c r="D12" s="3"/>
      <c r="E12" s="2"/>
      <c r="F12" s="2"/>
      <c r="G12" s="2"/>
      <c r="H12" s="4"/>
      <c r="I12" s="4"/>
      <c r="J12" s="5"/>
      <c r="K12" s="6"/>
      <c r="L12" s="10"/>
      <c r="M12" s="7"/>
      <c r="N12" s="7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11" customFormat="1" ht="15">
      <c r="A13" s="26"/>
      <c r="B13" s="31" t="s">
        <v>16</v>
      </c>
      <c r="C13" s="32">
        <v>40446</v>
      </c>
      <c r="D13" s="33" t="s">
        <v>17</v>
      </c>
      <c r="E13" s="31" t="s">
        <v>15</v>
      </c>
      <c r="F13" s="34" t="str">
        <f>'Pre-Season Women'!A3</f>
        <v>WP-01</v>
      </c>
      <c r="G13" s="34" t="str">
        <f>'Pre-Season Women'!B3</f>
        <v>Women Pre-Season</v>
      </c>
      <c r="H13" s="34" t="str">
        <f>'Pre-Season Women'!C3</f>
        <v>TGIF</v>
      </c>
      <c r="I13" s="34" t="str">
        <f>'Pre-Season Women'!D3</f>
        <v>PAOLA HIBS CANDY</v>
      </c>
      <c r="J13" s="34">
        <f>'Pre-Season Women'!E3</f>
        <v>0</v>
      </c>
      <c r="K13" s="34">
        <f>'Pre-Season Women'!F3</f>
        <v>3</v>
      </c>
      <c r="M13" s="7"/>
      <c r="N13" s="7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11" customFormat="1" ht="15">
      <c r="A14" s="26"/>
      <c r="B14" s="35"/>
      <c r="C14" s="36"/>
      <c r="D14" s="37" t="s">
        <v>18</v>
      </c>
      <c r="E14" s="38" t="s">
        <v>15</v>
      </c>
      <c r="F14" s="39" t="str">
        <f>'Pre-Season Women'!A4</f>
        <v>WP-02</v>
      </c>
      <c r="G14" s="39" t="str">
        <f>'Pre-Season Women'!B4</f>
        <v>Women Pre-Season</v>
      </c>
      <c r="H14" s="39" t="str">
        <f>'Pre-Season Women'!C4</f>
        <v>QORMI</v>
      </c>
      <c r="I14" s="39" t="str">
        <f>'Pre-Season Women'!D4</f>
        <v>FLEUR-DE-LYS</v>
      </c>
      <c r="J14" s="39">
        <f>'Pre-Season Women'!E4</f>
        <v>0</v>
      </c>
      <c r="K14" s="39">
        <f>'Pre-Season Women'!F4</f>
        <v>3</v>
      </c>
      <c r="L14" s="10"/>
      <c r="M14" s="7"/>
      <c r="N14" s="7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1" customFormat="1" ht="15">
      <c r="A15" s="26"/>
      <c r="B15" s="35"/>
      <c r="C15" s="36"/>
      <c r="D15" s="33" t="s">
        <v>19</v>
      </c>
      <c r="E15" s="31" t="s">
        <v>15</v>
      </c>
      <c r="F15" s="34" t="str">
        <f>'Pre-Season Men'!A3</f>
        <v>PM-01</v>
      </c>
      <c r="G15" s="34" t="str">
        <f>'Pre-Season Men'!B3</f>
        <v>Men Pre-Season</v>
      </c>
      <c r="H15" s="34" t="str">
        <f>'Pre-Season Men'!C3</f>
        <v>FLEUR-DE-LYS</v>
      </c>
      <c r="I15" s="34" t="str">
        <f>'Pre-Season Men'!D3</f>
        <v>ALOYSIANS DEFENDERS</v>
      </c>
      <c r="J15" s="34">
        <f>'Pre-Season Men'!E3</f>
        <v>2</v>
      </c>
      <c r="K15" s="34">
        <f>'Pre-Season Men'!F3</f>
        <v>3</v>
      </c>
      <c r="L15" s="10"/>
      <c r="M15" s="7"/>
      <c r="N15" s="7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11" customFormat="1" ht="7.5" customHeight="1">
      <c r="A16" s="26"/>
      <c r="B16" s="35"/>
      <c r="C16" s="36"/>
      <c r="D16" s="40"/>
      <c r="E16" s="35"/>
      <c r="F16" s="41"/>
      <c r="G16" s="41"/>
      <c r="H16" s="41"/>
      <c r="I16" s="41"/>
      <c r="J16" s="41"/>
      <c r="K16" s="41"/>
      <c r="L16" s="10"/>
      <c r="M16" s="7"/>
      <c r="N16" s="7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11" customFormat="1" ht="15">
      <c r="A17" s="26"/>
      <c r="B17" s="31" t="s">
        <v>20</v>
      </c>
      <c r="C17" s="32">
        <v>40447</v>
      </c>
      <c r="D17" s="33" t="s">
        <v>17</v>
      </c>
      <c r="E17" s="31" t="s">
        <v>15</v>
      </c>
      <c r="F17" s="34" t="str">
        <f>'Pre-Season Women'!A7</f>
        <v>WP-05</v>
      </c>
      <c r="G17" s="34" t="str">
        <f>'Pre-Season Women'!B7</f>
        <v>Women Pre-Season</v>
      </c>
      <c r="H17" s="34" t="str">
        <f>'Pre-Season Women'!C7</f>
        <v>FLYERS DEPIRO</v>
      </c>
      <c r="I17" s="34" t="str">
        <f>'Pre-Season Women'!D7</f>
        <v>TGIF</v>
      </c>
      <c r="J17" s="34">
        <f>'Pre-Season Women'!E7</f>
        <v>3</v>
      </c>
      <c r="K17" s="34">
        <f>'Pre-Season Women'!F7</f>
        <v>0</v>
      </c>
      <c r="L17" s="10"/>
      <c r="M17" s="7"/>
      <c r="N17" s="7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1" customFormat="1" ht="15">
      <c r="A18" s="26"/>
      <c r="B18" s="35"/>
      <c r="C18" s="36"/>
      <c r="D18" s="33" t="s">
        <v>18</v>
      </c>
      <c r="E18" s="31" t="s">
        <v>15</v>
      </c>
      <c r="F18" s="34" t="str">
        <f>'Pre-Season Men'!A4</f>
        <v>PM-02</v>
      </c>
      <c r="G18" s="34" t="str">
        <f>'Pre-Season Men'!B4</f>
        <v>Men Pre-Season</v>
      </c>
      <c r="H18" s="34" t="str">
        <f>'Pre-Season Men'!C4</f>
        <v>ALOYSIANS DEFENDERS</v>
      </c>
      <c r="I18" s="34" t="str">
        <f>'Pre-Season Men'!D4</f>
        <v>VALLETTA MAPEI</v>
      </c>
      <c r="J18" s="34">
        <f>'Pre-Season Men'!E4</f>
        <v>2</v>
      </c>
      <c r="K18" s="34">
        <f>'Pre-Season Men'!F4</f>
        <v>3</v>
      </c>
      <c r="L18" s="10"/>
      <c r="M18" s="7"/>
      <c r="N18" s="7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11" customFormat="1" ht="15">
      <c r="A19" s="26"/>
      <c r="C19" s="42"/>
      <c r="D19" s="43"/>
      <c r="F19" s="12"/>
      <c r="G19" s="12"/>
      <c r="H19" s="12"/>
      <c r="I19" s="12"/>
      <c r="J19" s="12"/>
      <c r="K19" s="12"/>
      <c r="L19" s="10"/>
      <c r="M19" s="7"/>
      <c r="N19" s="7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11" customFormat="1" ht="15">
      <c r="A20" s="26"/>
      <c r="B20" s="27" t="s">
        <v>21</v>
      </c>
      <c r="C20" s="28">
        <v>40449</v>
      </c>
      <c r="D20" s="29" t="s">
        <v>14</v>
      </c>
      <c r="E20" s="27" t="s">
        <v>15</v>
      </c>
      <c r="F20" s="44" t="str">
        <f>'Pre-Season Women'!A10</f>
        <v>WP-08</v>
      </c>
      <c r="G20" s="44" t="str">
        <f>'Pre-Season Women'!B10</f>
        <v>Women Pre-Season</v>
      </c>
      <c r="H20" s="44" t="str">
        <f>'Pre-Season Women'!C10</f>
        <v>FLYERS DEPIRO</v>
      </c>
      <c r="I20" s="44" t="str">
        <f>'Pre-Season Women'!D10</f>
        <v>FLEUR-DE-LYS</v>
      </c>
      <c r="J20" s="44">
        <f>'Pre-Season Women'!E10</f>
        <v>3</v>
      </c>
      <c r="K20" s="44">
        <f>'Pre-Season Women'!F10</f>
        <v>0</v>
      </c>
      <c r="M20" s="7"/>
      <c r="N20" s="7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11" customFormat="1" ht="15">
      <c r="A21" s="26"/>
      <c r="D21" s="3"/>
      <c r="E21" s="2"/>
      <c r="F21" s="2"/>
      <c r="G21" s="2"/>
      <c r="H21" s="4"/>
      <c r="I21" s="4"/>
      <c r="J21" s="5"/>
      <c r="K21" s="6"/>
      <c r="L21" s="10"/>
      <c r="M21" s="7"/>
      <c r="N21" s="7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11" customFormat="1" ht="15">
      <c r="A22" s="26"/>
      <c r="B22" s="31" t="s">
        <v>13</v>
      </c>
      <c r="C22" s="32">
        <v>40451</v>
      </c>
      <c r="D22" s="33" t="s">
        <v>14</v>
      </c>
      <c r="E22" s="31" t="s">
        <v>15</v>
      </c>
      <c r="F22" s="34" t="str">
        <f>'Pre-Season Women'!A12</f>
        <v>WP-10</v>
      </c>
      <c r="G22" s="34" t="str">
        <f>'Pre-Season Women'!B12</f>
        <v>Women Pre-Season</v>
      </c>
      <c r="H22" s="34" t="str">
        <f>'Pre-Season Women'!C12</f>
        <v>PAOLA HIBS CANDY</v>
      </c>
      <c r="I22" s="34" t="str">
        <f>'Pre-Season Women'!D12</f>
        <v>FLYERS DEPIRO</v>
      </c>
      <c r="J22" s="34">
        <f>'Pre-Season Women'!E12</f>
        <v>3</v>
      </c>
      <c r="K22" s="34">
        <f>'Pre-Season Women'!F12</f>
        <v>2</v>
      </c>
      <c r="L22" s="10"/>
      <c r="M22" s="7"/>
      <c r="N22" s="7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11" customFormat="1" ht="15">
      <c r="A23" s="26"/>
      <c r="D23" s="3"/>
      <c r="E23" s="2"/>
      <c r="F23" s="2"/>
      <c r="G23" s="2"/>
      <c r="H23" s="4"/>
      <c r="I23" s="4"/>
      <c r="J23" s="5"/>
      <c r="K23" s="6"/>
      <c r="L23" s="10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1" ht="24">
      <c r="B24" s="25" t="s">
        <v>22</v>
      </c>
      <c r="C24" s="25"/>
      <c r="D24" s="25"/>
      <c r="E24" s="25"/>
      <c r="F24" s="25"/>
      <c r="G24" s="25"/>
      <c r="H24" s="25"/>
      <c r="I24" s="25"/>
      <c r="J24" s="25"/>
      <c r="K24" s="25"/>
      <c r="L24" s="10"/>
      <c r="M24" s="10"/>
      <c r="N24" s="10"/>
      <c r="O24" s="45"/>
      <c r="P24" s="45"/>
      <c r="Q24" s="45"/>
      <c r="R24" s="45"/>
      <c r="S24" s="45"/>
      <c r="T24" s="46"/>
      <c r="U24" s="46"/>
    </row>
    <row r="25" spans="2:21" ht="15">
      <c r="B25" s="47"/>
      <c r="C25" s="48"/>
      <c r="D25" s="49"/>
      <c r="E25" s="47"/>
      <c r="F25" s="50"/>
      <c r="G25" s="50"/>
      <c r="H25" s="50"/>
      <c r="I25" s="50"/>
      <c r="J25" s="50"/>
      <c r="K25" s="50"/>
      <c r="L25" s="10"/>
      <c r="M25" s="10"/>
      <c r="N25" s="10"/>
      <c r="O25" s="45"/>
      <c r="P25" s="45"/>
      <c r="Q25" s="45"/>
      <c r="R25" s="45"/>
      <c r="S25" s="45"/>
      <c r="T25" s="46"/>
      <c r="U25" s="46"/>
    </row>
    <row r="26" spans="2:21" ht="15">
      <c r="B26" s="27" t="s">
        <v>16</v>
      </c>
      <c r="C26" s="28">
        <v>40453</v>
      </c>
      <c r="D26" s="29" t="s">
        <v>17</v>
      </c>
      <c r="E26" s="27" t="s">
        <v>15</v>
      </c>
      <c r="F26" s="51" t="s">
        <v>23</v>
      </c>
      <c r="G26" s="51"/>
      <c r="H26" s="51"/>
      <c r="I26" s="51"/>
      <c r="J26" s="51"/>
      <c r="K26" s="51"/>
      <c r="L26" s="10"/>
      <c r="M26" s="10"/>
      <c r="N26" s="10"/>
      <c r="O26" s="45"/>
      <c r="P26" s="45"/>
      <c r="Q26" s="45"/>
      <c r="R26" s="45"/>
      <c r="S26" s="45"/>
      <c r="T26" s="46"/>
      <c r="U26" s="46"/>
    </row>
    <row r="27" spans="2:21" ht="7.5" customHeight="1">
      <c r="B27" s="52"/>
      <c r="C27" s="53"/>
      <c r="D27" s="54"/>
      <c r="E27" s="52"/>
      <c r="F27" s="55"/>
      <c r="G27" s="55"/>
      <c r="H27" s="55"/>
      <c r="I27" s="55"/>
      <c r="J27" s="55"/>
      <c r="K27" s="55"/>
      <c r="L27" s="10"/>
      <c r="M27" s="10"/>
      <c r="N27" s="10"/>
      <c r="O27" s="45"/>
      <c r="P27" s="45"/>
      <c r="Q27" s="45"/>
      <c r="R27" s="45"/>
      <c r="S27" s="45"/>
      <c r="T27" s="46"/>
      <c r="U27" s="46"/>
    </row>
    <row r="28" spans="2:21" ht="15">
      <c r="B28" s="27" t="s">
        <v>20</v>
      </c>
      <c r="C28" s="28">
        <v>40454</v>
      </c>
      <c r="D28" s="29" t="s">
        <v>17</v>
      </c>
      <c r="E28" s="27" t="s">
        <v>15</v>
      </c>
      <c r="F28" s="44" t="str">
        <f>'Pre-Season Women'!A8</f>
        <v>WP-06</v>
      </c>
      <c r="G28" s="44" t="str">
        <f>'Pre-Season Women'!B8</f>
        <v>Women Pre-Season</v>
      </c>
      <c r="H28" s="44" t="str">
        <f>'Pre-Season Women'!C8</f>
        <v>FLEUR-DE-LYS</v>
      </c>
      <c r="I28" s="44" t="str">
        <f>'Pre-Season Women'!D8</f>
        <v>PAOLA HIBS CANDY</v>
      </c>
      <c r="J28" s="44">
        <f>'Pre-Season Women'!E8</f>
        <v>0</v>
      </c>
      <c r="K28" s="44">
        <f>'Pre-Season Women'!F8</f>
        <v>3</v>
      </c>
      <c r="M28" s="10"/>
      <c r="N28" s="10"/>
      <c r="O28" s="45"/>
      <c r="P28" s="45"/>
      <c r="Q28" s="45"/>
      <c r="R28" s="45"/>
      <c r="S28" s="45"/>
      <c r="T28" s="46"/>
      <c r="U28" s="46"/>
    </row>
    <row r="29" spans="2:21" ht="15">
      <c r="B29" s="52"/>
      <c r="C29" s="53"/>
      <c r="D29" s="29" t="s">
        <v>18</v>
      </c>
      <c r="E29" s="27" t="s">
        <v>15</v>
      </c>
      <c r="F29" s="44" t="str">
        <f>'Pre-Season Men'!A5</f>
        <v>PM-03</v>
      </c>
      <c r="G29" s="44" t="str">
        <f>'Pre-Season Men'!B5</f>
        <v>Men Pre-Season</v>
      </c>
      <c r="H29" s="44" t="str">
        <f>'Pre-Season Men'!C5</f>
        <v>VALLETTA MAPEI</v>
      </c>
      <c r="I29" s="44" t="str">
        <f>'Pre-Season Men'!D5</f>
        <v>FLEUR-DE-LYS</v>
      </c>
      <c r="J29" s="44">
        <f>'Pre-Season Men'!E5</f>
        <v>3</v>
      </c>
      <c r="K29" s="44">
        <f>'Pre-Season Men'!F5</f>
        <v>0</v>
      </c>
      <c r="L29" s="10"/>
      <c r="M29" s="10"/>
      <c r="N29" s="10"/>
      <c r="O29" s="45"/>
      <c r="P29" s="45"/>
      <c r="Q29" s="45"/>
      <c r="R29" s="45"/>
      <c r="S29" s="45"/>
      <c r="T29" s="46"/>
      <c r="U29" s="46"/>
    </row>
    <row r="30" spans="2:21" ht="15">
      <c r="B30" s="11"/>
      <c r="C30" s="42"/>
      <c r="D30" s="43"/>
      <c r="E30" s="11"/>
      <c r="F30" s="12"/>
      <c r="G30" s="12"/>
      <c r="H30" s="12"/>
      <c r="I30" s="12"/>
      <c r="J30" s="12"/>
      <c r="K30" s="12"/>
      <c r="L30" s="10"/>
      <c r="M30" s="10"/>
      <c r="N30" s="10"/>
      <c r="O30" s="45"/>
      <c r="P30" s="45"/>
      <c r="Q30" s="45"/>
      <c r="R30" s="45"/>
      <c r="S30" s="45"/>
      <c r="T30" s="46"/>
      <c r="U30" s="46"/>
    </row>
    <row r="31" spans="2:21" ht="15">
      <c r="B31" s="31" t="s">
        <v>21</v>
      </c>
      <c r="C31" s="32">
        <v>40456</v>
      </c>
      <c r="D31" s="33" t="s">
        <v>14</v>
      </c>
      <c r="E31" s="31" t="s">
        <v>15</v>
      </c>
      <c r="F31" s="34" t="str">
        <f>'Pre-Season Women'!A9</f>
        <v>WP-07</v>
      </c>
      <c r="G31" s="34" t="str">
        <f>'Pre-Season Women'!B9</f>
        <v>Women Pre-Season</v>
      </c>
      <c r="H31" s="34" t="str">
        <f>'Pre-Season Women'!C9</f>
        <v>PAOLA HIBS CANDY</v>
      </c>
      <c r="I31" s="34" t="str">
        <f>'Pre-Season Women'!D9</f>
        <v>QORMI</v>
      </c>
      <c r="J31" s="34">
        <f>'Pre-Season Women'!E9</f>
        <v>3</v>
      </c>
      <c r="K31" s="34">
        <f>'Pre-Season Women'!F9</f>
        <v>0</v>
      </c>
      <c r="M31" s="10"/>
      <c r="N31" s="10"/>
      <c r="O31" s="45"/>
      <c r="P31" s="45"/>
      <c r="Q31" s="45"/>
      <c r="R31" s="45"/>
      <c r="S31" s="45"/>
      <c r="T31" s="46"/>
      <c r="U31" s="46"/>
    </row>
    <row r="32" spans="2:21" ht="15">
      <c r="B32" s="11"/>
      <c r="C32" s="11"/>
      <c r="L32" s="10"/>
      <c r="M32" s="10"/>
      <c r="N32" s="10"/>
      <c r="O32" s="45"/>
      <c r="P32" s="45"/>
      <c r="Q32" s="45"/>
      <c r="R32" s="45"/>
      <c r="S32" s="45"/>
      <c r="T32" s="46"/>
      <c r="U32" s="46"/>
    </row>
    <row r="33" spans="2:21" ht="15">
      <c r="B33" s="27" t="s">
        <v>13</v>
      </c>
      <c r="C33" s="28">
        <v>40458</v>
      </c>
      <c r="D33" s="29" t="s">
        <v>14</v>
      </c>
      <c r="E33" s="27" t="s">
        <v>15</v>
      </c>
      <c r="F33" s="44" t="str">
        <f>'Pre-Season Women'!A11</f>
        <v>WP-09</v>
      </c>
      <c r="G33" s="44" t="str">
        <f>'Pre-Season Women'!B11</f>
        <v>Women Pre-Season</v>
      </c>
      <c r="H33" s="44" t="str">
        <f>'Pre-Season Women'!C11</f>
        <v>TGIF</v>
      </c>
      <c r="I33" s="44" t="str">
        <f>'Pre-Season Women'!D11</f>
        <v>QORMI</v>
      </c>
      <c r="J33" s="44">
        <f>'Pre-Season Women'!E11</f>
        <v>1</v>
      </c>
      <c r="K33" s="44">
        <f>'Pre-Season Women'!F11</f>
        <v>3</v>
      </c>
      <c r="M33" s="10"/>
      <c r="N33" s="10"/>
      <c r="O33" s="45"/>
      <c r="P33" s="45"/>
      <c r="Q33" s="45"/>
      <c r="R33" s="45"/>
      <c r="S33" s="45"/>
      <c r="T33" s="46"/>
      <c r="U33" s="46"/>
    </row>
    <row r="34" spans="2:21" ht="15">
      <c r="B34" s="47"/>
      <c r="C34" s="48"/>
      <c r="D34" s="49"/>
      <c r="E34" s="47"/>
      <c r="F34" s="50"/>
      <c r="G34" s="50"/>
      <c r="H34" s="50"/>
      <c r="I34" s="50"/>
      <c r="J34" s="50"/>
      <c r="K34" s="50"/>
      <c r="L34" s="10"/>
      <c r="M34" s="10"/>
      <c r="N34" s="10"/>
      <c r="O34" s="45"/>
      <c r="P34" s="45"/>
      <c r="Q34" s="45"/>
      <c r="R34" s="45"/>
      <c r="S34" s="45"/>
      <c r="T34" s="46"/>
      <c r="U34" s="46"/>
    </row>
    <row r="35" spans="2:21" ht="15">
      <c r="B35" s="31" t="s">
        <v>16</v>
      </c>
      <c r="C35" s="32">
        <v>40460</v>
      </c>
      <c r="D35" s="33" t="s">
        <v>17</v>
      </c>
      <c r="E35" s="31" t="s">
        <v>15</v>
      </c>
      <c r="F35" s="34" t="str">
        <f>'Pre-Season Women'!A6</f>
        <v>WP-04</v>
      </c>
      <c r="G35" s="34" t="str">
        <f>'Pre-Season Women'!B6</f>
        <v>Women Pre-Season</v>
      </c>
      <c r="H35" s="34" t="str">
        <f>'Pre-Season Women'!C6</f>
        <v>FLEUR-DE-LYS</v>
      </c>
      <c r="I35" s="34" t="str">
        <f>'Pre-Season Women'!D6</f>
        <v>TGIF</v>
      </c>
      <c r="J35" s="34">
        <f>'Pre-Season Women'!E6</f>
        <v>3</v>
      </c>
      <c r="K35" s="34">
        <f>'Pre-Season Women'!F6</f>
        <v>0</v>
      </c>
      <c r="L35" s="10"/>
      <c r="M35" s="10"/>
      <c r="N35" s="10"/>
      <c r="O35" s="45"/>
      <c r="P35" s="45"/>
      <c r="Q35" s="45"/>
      <c r="R35" s="45"/>
      <c r="S35" s="45"/>
      <c r="T35" s="46"/>
      <c r="U35" s="46"/>
    </row>
    <row r="36" spans="2:21" ht="15">
      <c r="B36" s="35"/>
      <c r="C36" s="36"/>
      <c r="D36" s="33" t="s">
        <v>18</v>
      </c>
      <c r="E36" s="31" t="s">
        <v>15</v>
      </c>
      <c r="F36" s="34" t="str">
        <f>'Senior Women Div 2'!A14</f>
        <v>WS-11</v>
      </c>
      <c r="G36" s="34" t="str">
        <f>'Senior Women Div 2'!B14</f>
        <v>Senior Women 2nd Div</v>
      </c>
      <c r="H36" s="34" t="str">
        <f>'Senior Women Div 2'!C14</f>
        <v>MELLIEHA TRITONES</v>
      </c>
      <c r="I36" s="34" t="str">
        <f>'Senior Women Div 2'!D14</f>
        <v>QORMI</v>
      </c>
      <c r="J36" s="34">
        <f>'Senior Women Div 2'!E14</f>
        <v>1</v>
      </c>
      <c r="K36" s="34">
        <f>'Senior Women Div 2'!F14</f>
        <v>3</v>
      </c>
      <c r="L36" s="10"/>
      <c r="M36" s="10"/>
      <c r="N36" s="10"/>
      <c r="O36" s="45"/>
      <c r="P36" s="45"/>
      <c r="Q36" s="45"/>
      <c r="R36" s="45"/>
      <c r="S36" s="45"/>
      <c r="T36" s="46"/>
      <c r="U36" s="46"/>
    </row>
    <row r="37" spans="2:21" ht="7.5" customHeight="1">
      <c r="B37" s="35"/>
      <c r="C37" s="36"/>
      <c r="D37" s="40"/>
      <c r="E37" s="35"/>
      <c r="F37" s="41"/>
      <c r="G37" s="41"/>
      <c r="H37" s="41"/>
      <c r="I37" s="41"/>
      <c r="J37" s="41"/>
      <c r="K37" s="41"/>
      <c r="L37" s="10"/>
      <c r="M37" s="10"/>
      <c r="N37" s="10"/>
      <c r="O37" s="45"/>
      <c r="P37" s="45"/>
      <c r="Q37" s="45"/>
      <c r="R37" s="45"/>
      <c r="S37" s="45"/>
      <c r="T37" s="46"/>
      <c r="U37" s="46"/>
    </row>
    <row r="38" spans="2:21" ht="15">
      <c r="B38" s="31" t="s">
        <v>20</v>
      </c>
      <c r="C38" s="32">
        <v>40461</v>
      </c>
      <c r="D38" s="33" t="s">
        <v>17</v>
      </c>
      <c r="E38" s="31" t="s">
        <v>15</v>
      </c>
      <c r="F38" s="34" t="str">
        <f>'Senior Men Div 1'!A5</f>
        <v>MF-02</v>
      </c>
      <c r="G38" s="34" t="str">
        <f>'Senior Men Div 1'!B5</f>
        <v>Senior Men 1st Div</v>
      </c>
      <c r="H38" s="34" t="str">
        <f>'Senior Men Div 1'!C5</f>
        <v>MGARR</v>
      </c>
      <c r="I38" s="34" t="str">
        <f>'Senior Men Div 1'!D5</f>
        <v>FLEUR-DE-LYS</v>
      </c>
      <c r="J38" s="34">
        <f>'Senior Men Div 1'!E5</f>
        <v>0</v>
      </c>
      <c r="K38" s="34">
        <f>'Senior Men Div 1'!F5</f>
        <v>3</v>
      </c>
      <c r="M38" s="10"/>
      <c r="N38" s="10"/>
      <c r="O38" s="45"/>
      <c r="P38" s="45"/>
      <c r="Q38" s="45"/>
      <c r="R38" s="45"/>
      <c r="S38" s="45"/>
      <c r="T38" s="46"/>
      <c r="U38" s="46"/>
    </row>
    <row r="39" spans="2:21" ht="15">
      <c r="B39" s="35"/>
      <c r="C39" s="36"/>
      <c r="D39" s="56" t="s">
        <v>24</v>
      </c>
      <c r="E39" s="57" t="s">
        <v>25</v>
      </c>
      <c r="F39" s="58" t="s">
        <v>26</v>
      </c>
      <c r="G39" s="59" t="s">
        <v>27</v>
      </c>
      <c r="H39" s="59" t="s">
        <v>28</v>
      </c>
      <c r="I39" s="59" t="s">
        <v>29</v>
      </c>
      <c r="J39" s="59">
        <v>0</v>
      </c>
      <c r="K39" s="59">
        <v>3</v>
      </c>
      <c r="L39" s="10"/>
      <c r="M39" s="10"/>
      <c r="N39" s="10"/>
      <c r="O39" s="45"/>
      <c r="P39" s="45"/>
      <c r="Q39" s="45"/>
      <c r="R39" s="45"/>
      <c r="S39" s="45"/>
      <c r="T39" s="46"/>
      <c r="U39" s="46"/>
    </row>
    <row r="40" spans="2:21" ht="15">
      <c r="B40" s="47"/>
      <c r="C40" s="48"/>
      <c r="D40" s="49"/>
      <c r="E40" s="47"/>
      <c r="F40" s="50"/>
      <c r="G40" s="50"/>
      <c r="H40" s="50"/>
      <c r="I40" s="50"/>
      <c r="J40" s="50"/>
      <c r="K40" s="50"/>
      <c r="L40" s="10"/>
      <c r="M40" s="10"/>
      <c r="N40" s="10"/>
      <c r="O40" s="45"/>
      <c r="P40" s="45"/>
      <c r="Q40" s="45"/>
      <c r="R40" s="45"/>
      <c r="S40" s="45"/>
      <c r="T40" s="46"/>
      <c r="U40" s="46"/>
    </row>
    <row r="41" spans="2:21" ht="15">
      <c r="B41" s="27" t="s">
        <v>30</v>
      </c>
      <c r="C41" s="28">
        <v>40466</v>
      </c>
      <c r="D41" s="29" t="s">
        <v>14</v>
      </c>
      <c r="E41" s="27" t="s">
        <v>15</v>
      </c>
      <c r="F41" s="60" t="s">
        <v>31</v>
      </c>
      <c r="G41" s="60"/>
      <c r="H41" s="60"/>
      <c r="I41" s="60"/>
      <c r="J41" s="60"/>
      <c r="K41" s="60"/>
      <c r="L41" s="10"/>
      <c r="M41" s="10"/>
      <c r="N41" s="10"/>
      <c r="O41" s="45"/>
      <c r="P41" s="45"/>
      <c r="Q41" s="45"/>
      <c r="R41" s="45"/>
      <c r="S41" s="45"/>
      <c r="T41" s="46"/>
      <c r="U41" s="46"/>
    </row>
    <row r="42" spans="2:21" ht="7.5" customHeight="1">
      <c r="B42" s="52"/>
      <c r="C42" s="52"/>
      <c r="D42" s="61"/>
      <c r="E42" s="62"/>
      <c r="F42" s="62"/>
      <c r="G42" s="62"/>
      <c r="H42" s="63"/>
      <c r="I42" s="63"/>
      <c r="J42" s="64"/>
      <c r="K42" s="65"/>
      <c r="L42" s="10"/>
      <c r="M42" s="10"/>
      <c r="N42" s="10"/>
      <c r="O42" s="45"/>
      <c r="P42" s="45"/>
      <c r="Q42" s="45"/>
      <c r="R42" s="45"/>
      <c r="S42" s="45"/>
      <c r="T42" s="46"/>
      <c r="U42" s="46"/>
    </row>
    <row r="43" spans="2:21" ht="15">
      <c r="B43" s="27" t="s">
        <v>16</v>
      </c>
      <c r="C43" s="28">
        <v>40467</v>
      </c>
      <c r="D43" s="29" t="s">
        <v>17</v>
      </c>
      <c r="E43" s="27" t="s">
        <v>15</v>
      </c>
      <c r="F43" s="66" t="str">
        <f>'Super Cup'!A5</f>
        <v>SM-01</v>
      </c>
      <c r="G43" s="66" t="str">
        <f>'Super Cup'!B5</f>
        <v>Super Cup Men</v>
      </c>
      <c r="H43" s="66" t="str">
        <f>'Super Cup'!C5</f>
        <v>VALLETTA SAN ANTONIO</v>
      </c>
      <c r="I43" s="66" t="str">
        <f>'Super Cup'!D5</f>
        <v>DEFENDERS ALOYISANS</v>
      </c>
      <c r="J43" s="66">
        <f>'Super Cup'!E5</f>
        <v>3</v>
      </c>
      <c r="K43" s="66">
        <f>'Super Cup'!F5</f>
        <v>1</v>
      </c>
      <c r="L43"/>
      <c r="M43" s="10"/>
      <c r="N43" s="10"/>
      <c r="O43" s="45"/>
      <c r="P43" s="45"/>
      <c r="Q43" s="45"/>
      <c r="R43" s="45"/>
      <c r="S43" s="45"/>
      <c r="T43" s="46"/>
      <c r="U43" s="46"/>
    </row>
    <row r="44" spans="2:21" ht="15">
      <c r="B44" s="52"/>
      <c r="C44" s="53"/>
      <c r="D44" s="29" t="s">
        <v>18</v>
      </c>
      <c r="E44" s="67" t="s">
        <v>15</v>
      </c>
      <c r="F44" s="44" t="str">
        <f>'Senior Women Div 1'!A4</f>
        <v>WF-01</v>
      </c>
      <c r="G44" s="44" t="str">
        <f>'Senior Women Div 1'!B4</f>
        <v>Senior Women 1st Div</v>
      </c>
      <c r="H44" s="44" t="str">
        <f>'Senior Women Div 1'!C4</f>
        <v>FLEUR-DE-LYS</v>
      </c>
      <c r="I44" s="44" t="str">
        <f>'Senior Women Div 1'!D4</f>
        <v>KLIKK SOUTHEND</v>
      </c>
      <c r="J44" s="44">
        <f>'Senior Women Div 1'!E4</f>
        <v>3</v>
      </c>
      <c r="K44" s="44">
        <f>'Senior Women Div 1'!F4</f>
        <v>1</v>
      </c>
      <c r="L44" s="10"/>
      <c r="M44" s="10"/>
      <c r="N44" s="10"/>
      <c r="O44" s="45"/>
      <c r="P44" s="45"/>
      <c r="Q44" s="45"/>
      <c r="R44" s="45"/>
      <c r="S44" s="45"/>
      <c r="T44" s="46"/>
      <c r="U44" s="46"/>
    </row>
    <row r="45" spans="2:21" ht="15">
      <c r="B45" s="52"/>
      <c r="C45" s="53"/>
      <c r="D45" s="29" t="s">
        <v>19</v>
      </c>
      <c r="E45" s="27" t="s">
        <v>15</v>
      </c>
      <c r="F45" s="44" t="str">
        <f>'Senior Women Div 2'!A10</f>
        <v>WS-07</v>
      </c>
      <c r="G45" s="44" t="str">
        <f>'Senior Women Div 2'!B10</f>
        <v>Senior Women 2nd Div</v>
      </c>
      <c r="H45" s="44" t="str">
        <f>'Senior Women Div 2'!C10</f>
        <v>FLYERS DEPIRO II</v>
      </c>
      <c r="I45" s="44" t="str">
        <f>'Senior Women Div 2'!D10</f>
        <v>MELLIEHA TRITONES</v>
      </c>
      <c r="J45" s="44">
        <f>'Senior Women Div 2'!E10</f>
        <v>3</v>
      </c>
      <c r="K45" s="44">
        <f>'Senior Women Div 2'!F10</f>
        <v>0</v>
      </c>
      <c r="L45" s="10"/>
      <c r="M45" s="10"/>
      <c r="N45" s="10"/>
      <c r="O45" s="45"/>
      <c r="P45" s="45"/>
      <c r="Q45" s="45"/>
      <c r="R45" s="45"/>
      <c r="S45" s="45"/>
      <c r="T45" s="46"/>
      <c r="U45" s="46"/>
    </row>
    <row r="46" spans="2:21" ht="7.5" customHeight="1">
      <c r="B46" s="52"/>
      <c r="C46" s="53"/>
      <c r="D46" s="54"/>
      <c r="E46" s="52"/>
      <c r="F46" s="55"/>
      <c r="G46" s="55"/>
      <c r="H46" s="55"/>
      <c r="I46" s="55"/>
      <c r="J46" s="55"/>
      <c r="K46" s="55"/>
      <c r="L46" s="10"/>
      <c r="M46" s="10"/>
      <c r="N46" s="10"/>
      <c r="O46" s="45"/>
      <c r="P46" s="45"/>
      <c r="Q46" s="45"/>
      <c r="R46" s="45"/>
      <c r="S46" s="45"/>
      <c r="T46" s="46"/>
      <c r="U46" s="46"/>
    </row>
    <row r="47" spans="2:21" ht="15">
      <c r="B47" s="27" t="s">
        <v>20</v>
      </c>
      <c r="C47" s="28">
        <v>40468</v>
      </c>
      <c r="D47" s="29" t="s">
        <v>17</v>
      </c>
      <c r="E47" s="27" t="s">
        <v>15</v>
      </c>
      <c r="F47" s="44" t="str">
        <f>'Senior Men Div 1'!A4</f>
        <v>MF-01</v>
      </c>
      <c r="G47" s="44" t="str">
        <f>'Senior Men Div 1'!B4</f>
        <v>Senior Men 1st Div</v>
      </c>
      <c r="H47" s="44" t="str">
        <f>'Senior Men Div 1'!C4</f>
        <v>ALOYSIANS DEFENDERS</v>
      </c>
      <c r="I47" s="44" t="str">
        <f>'Senior Men Div 1'!D4</f>
        <v>IKLIN</v>
      </c>
      <c r="J47" s="44">
        <f>'Senior Men Div 1'!E4</f>
        <v>3</v>
      </c>
      <c r="K47" s="44">
        <f>'Senior Men Div 1'!F4</f>
        <v>1</v>
      </c>
      <c r="L47"/>
      <c r="M47" s="10"/>
      <c r="N47" s="10"/>
      <c r="O47" s="45"/>
      <c r="P47" s="45"/>
      <c r="Q47" s="45"/>
      <c r="R47" s="45"/>
      <c r="S47" s="45"/>
      <c r="T47" s="46"/>
      <c r="U47" s="46"/>
    </row>
    <row r="48" spans="2:21" ht="15">
      <c r="B48" s="52"/>
      <c r="C48" s="53"/>
      <c r="D48" s="29" t="s">
        <v>18</v>
      </c>
      <c r="E48" s="27" t="s">
        <v>15</v>
      </c>
      <c r="F48" s="44" t="str">
        <f>'Senior Women Div 2'!A6</f>
        <v>WS-03</v>
      </c>
      <c r="G48" s="44" t="str">
        <f>'Senior Women Div 2'!B6</f>
        <v>Senior Women 2nd Div</v>
      </c>
      <c r="H48" s="44" t="str">
        <f>'Senior Women Div 2'!C6</f>
        <v>QORMI</v>
      </c>
      <c r="I48" s="44" t="str">
        <f>'Senior Women Div 2'!D6</f>
        <v>TGIF</v>
      </c>
      <c r="J48" s="44">
        <f>'Senior Women Div 2'!E6</f>
        <v>3</v>
      </c>
      <c r="K48" s="44">
        <f>'Senior Women Div 2'!F6</f>
        <v>1</v>
      </c>
      <c r="L48" s="10"/>
      <c r="M48" s="10"/>
      <c r="N48" s="10"/>
      <c r="O48" s="45"/>
      <c r="P48" s="45"/>
      <c r="Q48" s="45"/>
      <c r="R48" s="45"/>
      <c r="S48" s="45"/>
      <c r="T48" s="46"/>
      <c r="U48" s="46"/>
    </row>
    <row r="49" spans="2:21" ht="15">
      <c r="B49" s="52"/>
      <c r="C49" s="53"/>
      <c r="D49" s="29" t="s">
        <v>19</v>
      </c>
      <c r="E49" s="27" t="s">
        <v>15</v>
      </c>
      <c r="F49" s="44" t="str">
        <f>'Senior Women Div 2'!A4</f>
        <v>WS-01</v>
      </c>
      <c r="G49" s="44" t="str">
        <f>'Senior Women Div 2'!B4</f>
        <v>Senior Women 2nd Div</v>
      </c>
      <c r="H49" s="44" t="str">
        <f>'Senior Women Div 2'!C4</f>
        <v>BIRKIRKARA</v>
      </c>
      <c r="I49" s="44" t="str">
        <f>'Senior Women Div 2'!D4</f>
        <v>SOUTHEND 2</v>
      </c>
      <c r="J49" s="44">
        <f>'Senior Women Div 2'!E4</f>
        <v>1</v>
      </c>
      <c r="K49" s="44">
        <f>'Senior Women Div 2'!F4</f>
        <v>3</v>
      </c>
      <c r="L49" s="10"/>
      <c r="M49" s="10"/>
      <c r="N49" s="10"/>
      <c r="O49" s="45"/>
      <c r="P49" s="45"/>
      <c r="Q49" s="45"/>
      <c r="R49" s="45"/>
      <c r="S49" s="45"/>
      <c r="T49" s="46"/>
      <c r="U49" s="46"/>
    </row>
    <row r="50" spans="2:21" ht="15">
      <c r="B50" s="47"/>
      <c r="C50" s="48"/>
      <c r="D50" s="49"/>
      <c r="E50" s="47"/>
      <c r="F50" s="50"/>
      <c r="G50" s="50"/>
      <c r="H50" s="50"/>
      <c r="I50" s="50"/>
      <c r="J50" s="50"/>
      <c r="K50" s="50"/>
      <c r="L50" s="10"/>
      <c r="M50" s="10"/>
      <c r="N50" s="10"/>
      <c r="O50" s="45"/>
      <c r="P50" s="45"/>
      <c r="Q50" s="45"/>
      <c r="R50" s="45"/>
      <c r="S50" s="45"/>
      <c r="T50" s="46"/>
      <c r="U50" s="46"/>
    </row>
    <row r="51" spans="2:21" ht="15">
      <c r="B51" s="31" t="s">
        <v>16</v>
      </c>
      <c r="C51" s="32">
        <v>40474</v>
      </c>
      <c r="D51" s="33" t="s">
        <v>17</v>
      </c>
      <c r="E51" s="68" t="s">
        <v>15</v>
      </c>
      <c r="F51" s="34" t="str">
        <f>'Senior Women Div 2'!A8</f>
        <v>WS-05</v>
      </c>
      <c r="G51" s="34" t="str">
        <f>'Senior Women Div 2'!B8</f>
        <v>Senior Women 2nd Div</v>
      </c>
      <c r="H51" s="34" t="str">
        <f>'Senior Women Div 2'!C8</f>
        <v>BIRKIRKARA</v>
      </c>
      <c r="I51" s="34" t="str">
        <f>'Senior Women Div 2'!D8</f>
        <v>TGIF</v>
      </c>
      <c r="J51" s="34">
        <f>'Senior Women Div 2'!E8</f>
        <v>2</v>
      </c>
      <c r="K51" s="34">
        <f>'Senior Women Div 2'!F8</f>
        <v>3</v>
      </c>
      <c r="L51"/>
      <c r="M51" s="10"/>
      <c r="N51" s="10"/>
      <c r="O51" s="45"/>
      <c r="P51" s="45"/>
      <c r="Q51" s="45"/>
      <c r="R51" s="45"/>
      <c r="S51" s="45"/>
      <c r="T51" s="46"/>
      <c r="U51" s="46"/>
    </row>
    <row r="52" spans="2:21" ht="15">
      <c r="B52" s="35"/>
      <c r="C52" s="36"/>
      <c r="D52" s="33" t="s">
        <v>18</v>
      </c>
      <c r="E52" s="68" t="s">
        <v>15</v>
      </c>
      <c r="F52" s="34" t="str">
        <f>'Senior Women Div 2'!A5</f>
        <v>WS-02</v>
      </c>
      <c r="G52" s="34" t="str">
        <f>'Senior Women Div 2'!B5</f>
        <v>Senior Women 2nd Div</v>
      </c>
      <c r="H52" s="34" t="str">
        <f>'Senior Women Div 2'!C5</f>
        <v>PAOLA U18</v>
      </c>
      <c r="I52" s="34" t="str">
        <f>'Senior Women Div 2'!D5</f>
        <v>MELLIEHA TRITONES</v>
      </c>
      <c r="J52" s="34">
        <f>'Senior Women Div 2'!E5</f>
        <v>3</v>
      </c>
      <c r="K52" s="34">
        <f>'Senior Women Div 2'!F5</f>
        <v>0</v>
      </c>
      <c r="L52" s="10"/>
      <c r="M52" s="10"/>
      <c r="N52" s="10"/>
      <c r="O52" s="45"/>
      <c r="P52" s="45"/>
      <c r="Q52" s="45"/>
      <c r="R52" s="45"/>
      <c r="S52" s="45"/>
      <c r="T52" s="46"/>
      <c r="U52" s="46"/>
    </row>
    <row r="53" spans="2:21" ht="15">
      <c r="B53" s="35"/>
      <c r="C53" s="36"/>
      <c r="D53" s="33" t="s">
        <v>19</v>
      </c>
      <c r="E53" s="68" t="s">
        <v>15</v>
      </c>
      <c r="F53" s="34" t="str">
        <f>'Senior Women Div 2'!A16</f>
        <v>WS-13</v>
      </c>
      <c r="G53" s="34" t="str">
        <f>'Senior Women Div 2'!B16</f>
        <v>Senior Women 2nd Div</v>
      </c>
      <c r="H53" s="34" t="str">
        <f>'Senior Women Div 2'!C16</f>
        <v>FLYERS DEPIRO II</v>
      </c>
      <c r="I53" s="34" t="str">
        <f>'Senior Women Div 2'!D16</f>
        <v>QORMI</v>
      </c>
      <c r="J53" s="34">
        <f>'Senior Women Div 2'!E16</f>
        <v>3</v>
      </c>
      <c r="K53" s="34">
        <f>'Senior Women Div 2'!F16</f>
        <v>0</v>
      </c>
      <c r="L53" s="10"/>
      <c r="M53" s="10"/>
      <c r="N53" s="10"/>
      <c r="O53" s="45"/>
      <c r="P53" s="45"/>
      <c r="Q53" s="45"/>
      <c r="R53" s="45"/>
      <c r="S53" s="45"/>
      <c r="T53" s="46"/>
      <c r="U53" s="46"/>
    </row>
    <row r="54" spans="2:21" ht="7.5" customHeight="1">
      <c r="B54" s="35"/>
      <c r="C54" s="36"/>
      <c r="D54" s="40"/>
      <c r="E54" s="35"/>
      <c r="F54" s="41"/>
      <c r="G54" s="41"/>
      <c r="H54" s="41"/>
      <c r="I54" s="41"/>
      <c r="J54" s="41"/>
      <c r="K54" s="41"/>
      <c r="L54" s="10"/>
      <c r="M54" s="10"/>
      <c r="N54" s="10"/>
      <c r="O54" s="45"/>
      <c r="P54" s="45"/>
      <c r="Q54" s="45"/>
      <c r="R54" s="45"/>
      <c r="S54" s="45"/>
      <c r="T54" s="46"/>
      <c r="U54" s="46"/>
    </row>
    <row r="55" spans="2:21" ht="15">
      <c r="B55" s="31" t="s">
        <v>20</v>
      </c>
      <c r="C55" s="32">
        <v>40475</v>
      </c>
      <c r="D55" s="33" t="s">
        <v>17</v>
      </c>
      <c r="E55" s="31" t="s">
        <v>15</v>
      </c>
      <c r="F55" s="34" t="str">
        <f>'Senior Men Div 1'!A6</f>
        <v>MF-03</v>
      </c>
      <c r="G55" s="34" t="str">
        <f>'Senior Men Div 1'!B6</f>
        <v>Senior Men 1st Div</v>
      </c>
      <c r="H55" s="34" t="str">
        <f>'Senior Men Div 1'!C6</f>
        <v>ATTARD TENOVAR</v>
      </c>
      <c r="I55" s="34" t="str">
        <f>'Senior Men Div 1'!D6</f>
        <v>VALLETTA SAN ANTONIO</v>
      </c>
      <c r="J55" s="34">
        <f>'Senior Men Div 1'!E6</f>
        <v>0</v>
      </c>
      <c r="K55" s="34">
        <f>'Senior Men Div 1'!F6</f>
        <v>3</v>
      </c>
      <c r="L55" s="10"/>
      <c r="M55" s="10"/>
      <c r="N55" s="10"/>
      <c r="O55" s="45"/>
      <c r="P55" s="45"/>
      <c r="Q55" s="45"/>
      <c r="R55" s="45"/>
      <c r="S55" s="45"/>
      <c r="T55" s="46"/>
      <c r="U55" s="46"/>
    </row>
    <row r="56" spans="2:21" ht="15">
      <c r="B56" s="35"/>
      <c r="C56" s="36"/>
      <c r="D56" s="33" t="s">
        <v>18</v>
      </c>
      <c r="E56" s="31" t="s">
        <v>15</v>
      </c>
      <c r="F56" s="34" t="str">
        <f>'Senior Men Div 1'!A7</f>
        <v>MF-04</v>
      </c>
      <c r="G56" s="34" t="str">
        <f>'Senior Men Div 1'!B7</f>
        <v>Senior Men 1st Div</v>
      </c>
      <c r="H56" s="34" t="str">
        <f>'Senior Men Div 1'!C7</f>
        <v>ALOYSIANS DEFENDERS</v>
      </c>
      <c r="I56" s="34" t="str">
        <f>'Senior Men Div 1'!D7</f>
        <v>MGARR</v>
      </c>
      <c r="J56" s="34">
        <f>'Senior Men Div 1'!E7</f>
        <v>3</v>
      </c>
      <c r="K56" s="34">
        <f>'Senior Men Div 1'!F7</f>
        <v>0</v>
      </c>
      <c r="L56" s="10"/>
      <c r="M56" s="10"/>
      <c r="N56" s="10"/>
      <c r="O56" s="45"/>
      <c r="P56" s="45"/>
      <c r="Q56" s="45"/>
      <c r="R56" s="45"/>
      <c r="S56" s="45"/>
      <c r="T56" s="46"/>
      <c r="U56" s="46"/>
    </row>
    <row r="57" spans="2:21" ht="15">
      <c r="B57" s="47"/>
      <c r="C57" s="48"/>
      <c r="D57" s="49"/>
      <c r="E57" s="47"/>
      <c r="F57" s="50"/>
      <c r="G57" s="50"/>
      <c r="H57" s="50"/>
      <c r="I57" s="50"/>
      <c r="J57" s="50"/>
      <c r="K57" s="50"/>
      <c r="L57" s="10"/>
      <c r="M57" s="10"/>
      <c r="N57" s="10"/>
      <c r="O57" s="45"/>
      <c r="P57" s="45"/>
      <c r="Q57" s="45"/>
      <c r="R57" s="45"/>
      <c r="S57" s="45"/>
      <c r="T57" s="46"/>
      <c r="U57" s="46"/>
    </row>
    <row r="58" spans="2:21" ht="15">
      <c r="B58" s="27" t="s">
        <v>32</v>
      </c>
      <c r="C58" s="28">
        <v>40478</v>
      </c>
      <c r="D58" s="29" t="s">
        <v>14</v>
      </c>
      <c r="E58" s="27" t="s">
        <v>15</v>
      </c>
      <c r="F58" s="60" t="s">
        <v>31</v>
      </c>
      <c r="G58" s="60"/>
      <c r="H58" s="60"/>
      <c r="I58" s="60"/>
      <c r="J58" s="60"/>
      <c r="K58" s="60"/>
      <c r="L58" s="10"/>
      <c r="M58" s="10"/>
      <c r="N58" s="10"/>
      <c r="O58" s="45"/>
      <c r="P58" s="45"/>
      <c r="Q58" s="45"/>
      <c r="R58" s="45"/>
      <c r="S58" s="45"/>
      <c r="T58" s="46"/>
      <c r="U58" s="46"/>
    </row>
    <row r="59" spans="2:21" ht="7.5" customHeight="1">
      <c r="B59" s="47"/>
      <c r="C59" s="48"/>
      <c r="D59" s="49"/>
      <c r="E59" s="47"/>
      <c r="F59" s="50"/>
      <c r="G59" s="50"/>
      <c r="H59" s="50"/>
      <c r="I59" s="50"/>
      <c r="J59" s="50"/>
      <c r="K59" s="50"/>
      <c r="L59" s="10"/>
      <c r="M59" s="10"/>
      <c r="N59" s="10"/>
      <c r="O59" s="45"/>
      <c r="P59" s="45"/>
      <c r="Q59" s="45"/>
      <c r="R59" s="45"/>
      <c r="S59" s="45"/>
      <c r="T59" s="46"/>
      <c r="U59" s="46"/>
    </row>
    <row r="60" spans="2:21" ht="15">
      <c r="B60" s="27" t="s">
        <v>13</v>
      </c>
      <c r="C60" s="28">
        <v>40479</v>
      </c>
      <c r="D60" s="29" t="s">
        <v>14</v>
      </c>
      <c r="E60" s="27" t="s">
        <v>15</v>
      </c>
      <c r="F60" s="60" t="s">
        <v>31</v>
      </c>
      <c r="G60" s="60"/>
      <c r="H60" s="60"/>
      <c r="I60" s="60"/>
      <c r="J60" s="60"/>
      <c r="K60" s="60"/>
      <c r="L60" s="10"/>
      <c r="M60" s="10"/>
      <c r="N60" s="10"/>
      <c r="O60" s="45"/>
      <c r="P60" s="45"/>
      <c r="Q60" s="45"/>
      <c r="R60" s="45"/>
      <c r="S60" s="45"/>
      <c r="T60" s="46"/>
      <c r="U60" s="46"/>
    </row>
    <row r="61" spans="2:21" ht="6.75" customHeight="1">
      <c r="B61" s="47"/>
      <c r="C61" s="48"/>
      <c r="D61" s="49"/>
      <c r="E61" s="47"/>
      <c r="F61" s="50"/>
      <c r="G61" s="50"/>
      <c r="H61" s="50"/>
      <c r="I61" s="50"/>
      <c r="J61" s="50"/>
      <c r="K61" s="50"/>
      <c r="L61" s="10"/>
      <c r="M61" s="10"/>
      <c r="N61" s="10"/>
      <c r="O61" s="45"/>
      <c r="P61" s="45"/>
      <c r="Q61" s="45"/>
      <c r="R61" s="45"/>
      <c r="S61" s="45"/>
      <c r="T61" s="46"/>
      <c r="U61" s="46"/>
    </row>
    <row r="62" spans="2:21" ht="15">
      <c r="B62" s="27" t="s">
        <v>30</v>
      </c>
      <c r="C62" s="28">
        <v>40480</v>
      </c>
      <c r="D62" s="29" t="s">
        <v>14</v>
      </c>
      <c r="E62" s="27" t="s">
        <v>15</v>
      </c>
      <c r="F62" s="60" t="s">
        <v>31</v>
      </c>
      <c r="G62" s="60"/>
      <c r="H62" s="60"/>
      <c r="I62" s="60"/>
      <c r="J62" s="60"/>
      <c r="K62" s="60"/>
      <c r="L62" s="10"/>
      <c r="M62" s="10"/>
      <c r="N62" s="10"/>
      <c r="O62" s="45"/>
      <c r="P62" s="45"/>
      <c r="Q62" s="45"/>
      <c r="R62" s="45"/>
      <c r="S62" s="45"/>
      <c r="T62" s="46"/>
      <c r="U62" s="46"/>
    </row>
    <row r="63" spans="2:21" ht="7.5" customHeight="1">
      <c r="B63" s="52"/>
      <c r="C63" s="52"/>
      <c r="D63" s="61"/>
      <c r="E63" s="62"/>
      <c r="F63" s="62"/>
      <c r="G63" s="62"/>
      <c r="H63" s="63"/>
      <c r="I63" s="63"/>
      <c r="J63" s="64"/>
      <c r="K63" s="65"/>
      <c r="L63" s="10"/>
      <c r="M63" s="10"/>
      <c r="N63" s="10"/>
      <c r="O63" s="45"/>
      <c r="P63" s="45"/>
      <c r="Q63" s="45"/>
      <c r="R63" s="45"/>
      <c r="S63" s="45"/>
      <c r="T63" s="46"/>
      <c r="U63" s="46"/>
    </row>
    <row r="64" spans="2:21" ht="15">
      <c r="B64" s="27" t="s">
        <v>16</v>
      </c>
      <c r="C64" s="28">
        <v>40481</v>
      </c>
      <c r="D64" s="29" t="s">
        <v>17</v>
      </c>
      <c r="E64" s="27" t="s">
        <v>15</v>
      </c>
      <c r="F64" s="60" t="s">
        <v>31</v>
      </c>
      <c r="G64" s="60"/>
      <c r="H64" s="60"/>
      <c r="I64" s="60"/>
      <c r="J64" s="60"/>
      <c r="K64" s="60"/>
      <c r="L64" s="10"/>
      <c r="M64" s="10"/>
      <c r="N64" s="10"/>
      <c r="O64" s="45"/>
      <c r="P64" s="45"/>
      <c r="Q64" s="45"/>
      <c r="R64" s="45"/>
      <c r="S64" s="45"/>
      <c r="T64" s="46"/>
      <c r="U64" s="46"/>
    </row>
    <row r="65" spans="2:21" ht="15">
      <c r="B65" s="52"/>
      <c r="C65" s="53"/>
      <c r="D65" s="29" t="s">
        <v>18</v>
      </c>
      <c r="E65" s="27" t="s">
        <v>15</v>
      </c>
      <c r="F65" s="60" t="s">
        <v>31</v>
      </c>
      <c r="G65" s="60"/>
      <c r="H65" s="60"/>
      <c r="I65" s="60"/>
      <c r="J65" s="60"/>
      <c r="K65" s="60"/>
      <c r="L65" s="10"/>
      <c r="M65" s="10"/>
      <c r="N65" s="10"/>
      <c r="O65" s="45"/>
      <c r="P65" s="45"/>
      <c r="Q65" s="45"/>
      <c r="R65" s="45"/>
      <c r="S65" s="45"/>
      <c r="T65" s="46"/>
      <c r="U65" s="46"/>
    </row>
    <row r="66" spans="2:21" ht="15">
      <c r="B66" s="52"/>
      <c r="C66" s="53"/>
      <c r="D66" s="29" t="s">
        <v>19</v>
      </c>
      <c r="E66" s="27" t="s">
        <v>15</v>
      </c>
      <c r="F66" s="60" t="s">
        <v>31</v>
      </c>
      <c r="G66" s="60"/>
      <c r="H66" s="60"/>
      <c r="I66" s="60"/>
      <c r="J66" s="60"/>
      <c r="K66" s="60"/>
      <c r="L66" s="10"/>
      <c r="M66" s="10"/>
      <c r="N66" s="10"/>
      <c r="O66" s="45"/>
      <c r="P66" s="45"/>
      <c r="Q66" s="45"/>
      <c r="R66" s="45"/>
      <c r="S66" s="45"/>
      <c r="T66" s="46"/>
      <c r="U66" s="46"/>
    </row>
    <row r="67" spans="2:21" ht="7.5" customHeight="1">
      <c r="B67" s="52"/>
      <c r="C67" s="53"/>
      <c r="D67" s="54"/>
      <c r="E67" s="52"/>
      <c r="F67" s="55"/>
      <c r="G67" s="55"/>
      <c r="H67" s="55"/>
      <c r="I67" s="55"/>
      <c r="J67" s="55"/>
      <c r="K67" s="55"/>
      <c r="L67" s="10"/>
      <c r="M67" s="10"/>
      <c r="N67" s="10"/>
      <c r="O67" s="45"/>
      <c r="P67" s="45"/>
      <c r="Q67" s="45"/>
      <c r="R67" s="45"/>
      <c r="S67" s="45"/>
      <c r="T67" s="46"/>
      <c r="U67" s="46"/>
    </row>
    <row r="68" spans="2:21" ht="15">
      <c r="B68" s="27" t="s">
        <v>20</v>
      </c>
      <c r="C68" s="28">
        <v>40482</v>
      </c>
      <c r="D68" s="29" t="s">
        <v>17</v>
      </c>
      <c r="E68" s="27" t="s">
        <v>15</v>
      </c>
      <c r="F68" s="66" t="str">
        <f>'Senior Women Div 1'!A6</f>
        <v>WF-03</v>
      </c>
      <c r="G68" s="66" t="str">
        <f>'Senior Women Div 1'!B6</f>
        <v>Senior Women 1st Div</v>
      </c>
      <c r="H68" s="66" t="str">
        <f>'Senior Women Div 1'!C6</f>
        <v>PAOLA HIBS CANDY</v>
      </c>
      <c r="I68" s="66" t="str">
        <f>'Senior Women Div 1'!D6</f>
        <v>TOYOTA PLAYVOLLEY</v>
      </c>
      <c r="J68" s="66">
        <f>'Senior Women Div 1'!E6</f>
        <v>3</v>
      </c>
      <c r="K68" s="66">
        <f>'Senior Women Div 1'!F6</f>
        <v>0</v>
      </c>
      <c r="L68"/>
      <c r="M68" s="10"/>
      <c r="N68" s="10"/>
      <c r="O68" s="45"/>
      <c r="P68" s="45"/>
      <c r="Q68" s="45"/>
      <c r="R68" s="45"/>
      <c r="S68" s="45"/>
      <c r="T68" s="46"/>
      <c r="U68" s="46"/>
    </row>
    <row r="69" spans="2:21" ht="15">
      <c r="B69" s="52"/>
      <c r="C69" s="53"/>
      <c r="D69" s="29" t="s">
        <v>18</v>
      </c>
      <c r="E69" s="67" t="s">
        <v>15</v>
      </c>
      <c r="F69" s="44" t="str">
        <f>'Senior Women Div 2'!A7</f>
        <v>WS-04</v>
      </c>
      <c r="G69" s="44" t="str">
        <f>'Senior Women Div 2'!B7</f>
        <v>Senior Women 2nd Div</v>
      </c>
      <c r="H69" s="44" t="str">
        <f>'Senior Women Div 2'!C7</f>
        <v>SOUTHEND 2</v>
      </c>
      <c r="I69" s="44" t="str">
        <f>'Senior Women Div 2'!D7</f>
        <v>FLYERS DEPIRO II</v>
      </c>
      <c r="J69" s="44">
        <f>'Senior Women Div 2'!E7</f>
        <v>1</v>
      </c>
      <c r="K69" s="44">
        <f>'Senior Women Div 2'!F7</f>
        <v>3</v>
      </c>
      <c r="L69" s="10"/>
      <c r="M69" s="10"/>
      <c r="N69" s="10"/>
      <c r="O69" s="45"/>
      <c r="P69" s="45"/>
      <c r="Q69" s="45"/>
      <c r="R69" s="45"/>
      <c r="S69" s="45"/>
      <c r="T69" s="46"/>
      <c r="U69" s="46"/>
    </row>
    <row r="70" spans="2:21" ht="15">
      <c r="B70" s="52"/>
      <c r="C70" s="53"/>
      <c r="D70" s="29" t="s">
        <v>19</v>
      </c>
      <c r="E70" s="27" t="s">
        <v>15</v>
      </c>
      <c r="F70" s="44" t="str">
        <f>'Senior Women Div 2'!A12</f>
        <v>WS-09</v>
      </c>
      <c r="G70" s="44" t="str">
        <f>'Senior Women Div 2'!B12</f>
        <v>Senior Women 2nd Div</v>
      </c>
      <c r="H70" s="44" t="str">
        <f>'Senior Women Div 2'!C12</f>
        <v>BIRKIRKARA</v>
      </c>
      <c r="I70" s="44" t="str">
        <f>'Senior Women Div 2'!D12</f>
        <v>PAOLA U18</v>
      </c>
      <c r="J70" s="44">
        <f>'Senior Women Div 2'!E12</f>
        <v>3</v>
      </c>
      <c r="K70" s="44">
        <f>'Senior Women Div 2'!F12</f>
        <v>0</v>
      </c>
      <c r="M70" s="10"/>
      <c r="N70" s="10"/>
      <c r="O70" s="45"/>
      <c r="P70" s="45"/>
      <c r="Q70" s="45"/>
      <c r="R70" s="45"/>
      <c r="S70" s="45"/>
      <c r="T70" s="46"/>
      <c r="U70" s="46"/>
    </row>
    <row r="71" spans="2:21" ht="15">
      <c r="B71" s="47"/>
      <c r="C71" s="48"/>
      <c r="D71" s="49"/>
      <c r="E71" s="47"/>
      <c r="F71" s="50"/>
      <c r="G71" s="50"/>
      <c r="H71" s="50"/>
      <c r="I71" s="50"/>
      <c r="J71" s="50"/>
      <c r="K71" s="50"/>
      <c r="L71" s="10"/>
      <c r="M71" s="10"/>
      <c r="N71" s="10"/>
      <c r="O71" s="45"/>
      <c r="P71" s="45"/>
      <c r="Q71" s="45"/>
      <c r="R71" s="45"/>
      <c r="S71" s="45"/>
      <c r="T71" s="46"/>
      <c r="U71" s="46"/>
    </row>
    <row r="72" spans="2:21" ht="24">
      <c r="B72" s="25" t="s">
        <v>33</v>
      </c>
      <c r="C72" s="25"/>
      <c r="D72" s="25"/>
      <c r="E72" s="25"/>
      <c r="F72" s="25"/>
      <c r="G72" s="25"/>
      <c r="H72" s="25"/>
      <c r="I72" s="25"/>
      <c r="J72" s="25"/>
      <c r="K72" s="25"/>
      <c r="L72" s="69"/>
      <c r="M72" s="10"/>
      <c r="N72" s="10"/>
      <c r="O72" s="45"/>
      <c r="P72" s="45"/>
      <c r="Q72" s="45"/>
      <c r="R72" s="45"/>
      <c r="S72" s="45"/>
      <c r="T72" s="46"/>
      <c r="U72" s="46"/>
    </row>
    <row r="73" spans="2:21" ht="15">
      <c r="B73" s="70"/>
      <c r="C73" s="70"/>
      <c r="D73" s="71"/>
      <c r="E73" s="70"/>
      <c r="F73" s="70"/>
      <c r="G73" s="72"/>
      <c r="H73" s="72"/>
      <c r="I73" s="73"/>
      <c r="J73" s="73"/>
      <c r="K73" s="74"/>
      <c r="L73" s="69"/>
      <c r="M73" s="10"/>
      <c r="N73" s="10"/>
      <c r="O73" s="45"/>
      <c r="P73" s="45"/>
      <c r="Q73" s="45"/>
      <c r="R73" s="45"/>
      <c r="S73" s="45"/>
      <c r="T73" s="46"/>
      <c r="U73" s="46"/>
    </row>
    <row r="74" spans="2:21" ht="15">
      <c r="B74" s="31" t="s">
        <v>16</v>
      </c>
      <c r="C74" s="32">
        <v>40123</v>
      </c>
      <c r="D74" s="33" t="s">
        <v>17</v>
      </c>
      <c r="E74" s="68" t="s">
        <v>15</v>
      </c>
      <c r="F74" s="34" t="str">
        <f>'Super Cup'!A4</f>
        <v>SW-01</v>
      </c>
      <c r="G74" s="34" t="str">
        <f>'Super Cup'!B4</f>
        <v>Super Cup Women</v>
      </c>
      <c r="H74" s="34" t="str">
        <f>'Super Cup'!C4</f>
        <v>PAOLA HIBS CANDY</v>
      </c>
      <c r="I74" s="34" t="str">
        <f>'Super Cup'!D4</f>
        <v>FLYERS DEPIRO</v>
      </c>
      <c r="J74" s="34">
        <f>'Super Cup'!E4</f>
        <v>3</v>
      </c>
      <c r="K74" s="34">
        <f>'Super Cup'!F4</f>
        <v>1</v>
      </c>
      <c r="M74" s="10"/>
      <c r="N74" s="10"/>
      <c r="O74" s="45"/>
      <c r="P74" s="45"/>
      <c r="Q74" s="45"/>
      <c r="R74" s="45"/>
      <c r="S74" s="45"/>
      <c r="T74" s="46"/>
      <c r="U74" s="46"/>
    </row>
    <row r="75" spans="2:21" ht="15">
      <c r="B75" s="35"/>
      <c r="C75" s="36"/>
      <c r="D75" s="33" t="s">
        <v>18</v>
      </c>
      <c r="E75" s="31" t="s">
        <v>15</v>
      </c>
      <c r="F75" s="75" t="str">
        <f>'Senior Women Div 1'!A16</f>
        <v>WF-13</v>
      </c>
      <c r="G75" s="75" t="str">
        <f>'Senior Women Div 1'!B16</f>
        <v>Senior Women 1st Div</v>
      </c>
      <c r="H75" s="75" t="str">
        <f>'Senior Women Div 1'!C16</f>
        <v>TOYOTA PLAYVOLLEY</v>
      </c>
      <c r="I75" s="75" t="str">
        <f>'Senior Women Div 1'!D16</f>
        <v>PLAYVOLLEY GALAXY</v>
      </c>
      <c r="J75" s="75">
        <f>'Senior Women Div 1'!E16</f>
        <v>3</v>
      </c>
      <c r="K75" s="75">
        <f>'Senior Women Div 1'!F16</f>
        <v>0</v>
      </c>
      <c r="L75" s="69"/>
      <c r="M75" s="10"/>
      <c r="N75" s="10"/>
      <c r="O75" s="45"/>
      <c r="P75" s="45"/>
      <c r="Q75" s="45"/>
      <c r="R75" s="45"/>
      <c r="S75" s="45"/>
      <c r="T75" s="46"/>
      <c r="U75" s="46"/>
    </row>
    <row r="76" spans="2:21" ht="15">
      <c r="B76" s="35"/>
      <c r="C76" s="36"/>
      <c r="D76" s="33" t="s">
        <v>19</v>
      </c>
      <c r="E76" s="31" t="s">
        <v>15</v>
      </c>
      <c r="F76" s="34" t="str">
        <f>'Senior Women Div 2'!A9</f>
        <v>WS-06</v>
      </c>
      <c r="G76" s="34" t="str">
        <f>'Senior Women Div 2'!B9</f>
        <v>Senior Women 2nd Div</v>
      </c>
      <c r="H76" s="34" t="str">
        <f>'Senior Women Div 2'!C9</f>
        <v>PAOLA U18</v>
      </c>
      <c r="I76" s="34" t="str">
        <f>'Senior Women Div 2'!D9</f>
        <v>QORMI</v>
      </c>
      <c r="J76" s="34">
        <f>'Senior Women Div 2'!E9</f>
        <v>3</v>
      </c>
      <c r="K76" s="34">
        <f>'Senior Women Div 2'!F9</f>
        <v>0</v>
      </c>
      <c r="L76" s="76"/>
      <c r="M76" s="10"/>
      <c r="N76" s="10"/>
      <c r="O76" s="45"/>
      <c r="P76" s="45"/>
      <c r="Q76" s="45"/>
      <c r="R76" s="45"/>
      <c r="S76" s="45"/>
      <c r="T76" s="46"/>
      <c r="U76" s="46"/>
    </row>
    <row r="77" spans="2:21" ht="7.5" customHeight="1">
      <c r="B77" s="35"/>
      <c r="C77" s="35"/>
      <c r="D77" s="77"/>
      <c r="E77" s="78"/>
      <c r="F77" s="78"/>
      <c r="G77" s="78"/>
      <c r="H77" s="79"/>
      <c r="I77" s="79"/>
      <c r="J77" s="80"/>
      <c r="K77" s="81"/>
      <c r="L77" s="69"/>
      <c r="M77" s="10"/>
      <c r="N77" s="10"/>
      <c r="O77" s="45"/>
      <c r="P77" s="45"/>
      <c r="Q77" s="45"/>
      <c r="R77" s="45"/>
      <c r="S77" s="45"/>
      <c r="T77" s="46"/>
      <c r="U77" s="46"/>
    </row>
    <row r="78" spans="2:21" ht="15">
      <c r="B78" s="31" t="s">
        <v>20</v>
      </c>
      <c r="C78" s="32">
        <v>40489</v>
      </c>
      <c r="D78" s="33" t="s">
        <v>34</v>
      </c>
      <c r="E78" s="31" t="s">
        <v>15</v>
      </c>
      <c r="F78" s="51" t="s">
        <v>35</v>
      </c>
      <c r="G78" s="51"/>
      <c r="H78" s="51"/>
      <c r="I78" s="51"/>
      <c r="J78" s="51"/>
      <c r="K78" s="51"/>
      <c r="L78" s="69"/>
      <c r="M78" s="10"/>
      <c r="N78" s="10"/>
      <c r="O78" s="45"/>
      <c r="P78" s="45"/>
      <c r="Q78" s="45"/>
      <c r="R78" s="45"/>
      <c r="S78" s="45"/>
      <c r="T78" s="46"/>
      <c r="U78" s="46"/>
    </row>
    <row r="79" spans="2:21" ht="15">
      <c r="B79" s="35"/>
      <c r="C79" s="36"/>
      <c r="D79" s="33" t="s">
        <v>18</v>
      </c>
      <c r="E79" s="31" t="s">
        <v>15</v>
      </c>
      <c r="F79" s="34" t="str">
        <f>'Senior Men Div 1'!A8</f>
        <v>MF-05</v>
      </c>
      <c r="G79" s="34" t="str">
        <f>'Senior Men Div 1'!B8</f>
        <v>Senior Men 1st Div</v>
      </c>
      <c r="H79" s="34" t="str">
        <f>'Senior Men Div 1'!C8</f>
        <v>VALLETTA SAN ANTONIO</v>
      </c>
      <c r="I79" s="34" t="str">
        <f>'Senior Men Div 1'!D8</f>
        <v>IKLIN</v>
      </c>
      <c r="J79" s="34">
        <f>'Senior Men Div 1'!E8</f>
        <v>3</v>
      </c>
      <c r="K79" s="34">
        <f>'Senior Men Div 1'!F8</f>
        <v>0</v>
      </c>
      <c r="L79" s="69"/>
      <c r="M79" s="10"/>
      <c r="N79" s="10"/>
      <c r="O79" s="45"/>
      <c r="P79" s="45"/>
      <c r="Q79" s="45"/>
      <c r="R79" s="45"/>
      <c r="S79" s="45"/>
      <c r="T79" s="46"/>
      <c r="U79" s="46"/>
    </row>
    <row r="80" spans="2:21" ht="15">
      <c r="B80" s="35"/>
      <c r="C80" s="82"/>
      <c r="D80" s="33" t="s">
        <v>19</v>
      </c>
      <c r="E80" s="31" t="s">
        <v>15</v>
      </c>
      <c r="F80" s="34" t="str">
        <f>'Senior Men Div 1'!A9</f>
        <v>MF-06</v>
      </c>
      <c r="G80" s="34" t="str">
        <f>'Senior Men Div 1'!B9</f>
        <v>Senior Men 1st Div</v>
      </c>
      <c r="H80" s="34" t="str">
        <f>'Senior Men Div 1'!C9</f>
        <v>ATTARD TENOVAR</v>
      </c>
      <c r="I80" s="34" t="str">
        <f>'Senior Men Div 1'!D9</f>
        <v>FLEUR-DE-LYS</v>
      </c>
      <c r="J80" s="34">
        <f>'Senior Men Div 1'!E9</f>
        <v>1</v>
      </c>
      <c r="K80" s="34">
        <f>'Senior Men Div 1'!F9</f>
        <v>3</v>
      </c>
      <c r="L80" s="69"/>
      <c r="M80" s="10"/>
      <c r="N80" s="10"/>
      <c r="O80" s="45"/>
      <c r="P80" s="45"/>
      <c r="Q80" s="45"/>
      <c r="R80" s="45"/>
      <c r="S80" s="45"/>
      <c r="T80" s="46"/>
      <c r="U80" s="46"/>
    </row>
    <row r="81" spans="2:21" ht="15">
      <c r="B81" s="70"/>
      <c r="C81" s="70"/>
      <c r="D81" s="71"/>
      <c r="E81" s="70"/>
      <c r="F81" s="70"/>
      <c r="G81" s="72"/>
      <c r="H81" s="72"/>
      <c r="I81" s="73"/>
      <c r="J81" s="73"/>
      <c r="K81" s="74"/>
      <c r="L81" s="69"/>
      <c r="M81" s="10"/>
      <c r="N81" s="10"/>
      <c r="O81" s="45"/>
      <c r="P81" s="45"/>
      <c r="Q81" s="45"/>
      <c r="R81" s="45"/>
      <c r="S81" s="45"/>
      <c r="T81" s="46"/>
      <c r="U81" s="46"/>
    </row>
    <row r="82" spans="2:21" ht="15">
      <c r="B82" s="27" t="s">
        <v>16</v>
      </c>
      <c r="C82" s="28">
        <v>40495</v>
      </c>
      <c r="D82" s="29" t="s">
        <v>17</v>
      </c>
      <c r="E82" s="27" t="s">
        <v>15</v>
      </c>
      <c r="F82" s="44" t="str">
        <f>'Senior Men Div 1'!A12</f>
        <v>MF-09</v>
      </c>
      <c r="G82" s="44" t="str">
        <f>'Senior Men Div 1'!B12</f>
        <v>Senior Men 1st Div</v>
      </c>
      <c r="H82" s="44" t="str">
        <f>'Senior Men Div 1'!C12</f>
        <v>ATTARD TENOVAR</v>
      </c>
      <c r="I82" s="44" t="str">
        <f>'Senior Men Div 1'!D12</f>
        <v>ALOYSIANS DEFENDERS</v>
      </c>
      <c r="J82" s="44">
        <f>'Senior Men Div 1'!E12</f>
        <v>0</v>
      </c>
      <c r="K82" s="44">
        <f>'Senior Men Div 1'!F12</f>
        <v>3</v>
      </c>
      <c r="M82" s="10"/>
      <c r="N82" s="10"/>
      <c r="O82" s="45"/>
      <c r="P82" s="45"/>
      <c r="Q82" s="45"/>
      <c r="R82" s="45"/>
      <c r="S82" s="45"/>
      <c r="T82" s="46"/>
      <c r="U82" s="46"/>
    </row>
    <row r="83" spans="2:21" ht="15">
      <c r="B83" s="52"/>
      <c r="C83" s="53"/>
      <c r="D83" s="29" t="s">
        <v>18</v>
      </c>
      <c r="E83" s="27" t="s">
        <v>15</v>
      </c>
      <c r="F83" s="44" t="str">
        <f>'Senior Women Div 1'!A10</f>
        <v>WF-07</v>
      </c>
      <c r="G83" s="44" t="str">
        <f>'Senior Women Div 1'!B10</f>
        <v>Senior Women 1st Div</v>
      </c>
      <c r="H83" s="44" t="str">
        <f>'Senior Women Div 1'!C10</f>
        <v>TOYOTA PLAYVOLLEY</v>
      </c>
      <c r="I83" s="44" t="str">
        <f>'Senior Women Div 1'!D10</f>
        <v>FLYERS DEPIRO</v>
      </c>
      <c r="J83" s="44">
        <f>'Senior Women Div 1'!E10</f>
        <v>2</v>
      </c>
      <c r="K83" s="44">
        <f>'Senior Women Div 1'!F10</f>
        <v>3</v>
      </c>
      <c r="L83" s="69"/>
      <c r="M83" s="10"/>
      <c r="N83" s="10"/>
      <c r="O83" s="45"/>
      <c r="P83" s="45"/>
      <c r="Q83" s="45"/>
      <c r="R83" s="45"/>
      <c r="S83" s="45"/>
      <c r="T83" s="46"/>
      <c r="U83" s="46"/>
    </row>
    <row r="84" spans="2:21" ht="15">
      <c r="B84" s="52"/>
      <c r="C84" s="53"/>
      <c r="D84" s="29" t="s">
        <v>19</v>
      </c>
      <c r="E84" s="27" t="s">
        <v>15</v>
      </c>
      <c r="F84" s="44" t="str">
        <f>'Senior Women Div 1'!A11</f>
        <v>WF-08</v>
      </c>
      <c r="G84" s="44" t="str">
        <f>'Senior Women Div 1'!B11</f>
        <v>Senior Women 1st Div</v>
      </c>
      <c r="H84" s="44" t="str">
        <f>'Senior Women Div 1'!C11</f>
        <v>FLEUR-DE-LYS</v>
      </c>
      <c r="I84" s="44" t="str">
        <f>'Senior Women Div 1'!D11</f>
        <v>PLAYVOLLEY GALAXY</v>
      </c>
      <c r="J84" s="44">
        <f>'Senior Women Div 1'!E11</f>
        <v>3</v>
      </c>
      <c r="K84" s="44">
        <f>'Senior Women Div 1'!F11</f>
        <v>0</v>
      </c>
      <c r="L84" s="69"/>
      <c r="M84" s="10"/>
      <c r="N84" s="10"/>
      <c r="O84" s="45"/>
      <c r="P84" s="45"/>
      <c r="Q84" s="45"/>
      <c r="R84" s="45"/>
      <c r="S84" s="45"/>
      <c r="T84" s="46"/>
      <c r="U84" s="46"/>
    </row>
    <row r="85" spans="2:21" ht="7.5" customHeight="1">
      <c r="B85" s="52"/>
      <c r="C85" s="52"/>
      <c r="D85" s="61"/>
      <c r="E85" s="62"/>
      <c r="F85" s="62"/>
      <c r="G85" s="62"/>
      <c r="H85" s="63"/>
      <c r="I85" s="63"/>
      <c r="J85" s="64"/>
      <c r="K85" s="65"/>
      <c r="L85" s="69"/>
      <c r="M85" s="10"/>
      <c r="N85" s="10"/>
      <c r="O85" s="45"/>
      <c r="P85" s="45"/>
      <c r="Q85" s="45"/>
      <c r="R85" s="45"/>
      <c r="S85" s="45"/>
      <c r="T85" s="46"/>
      <c r="U85" s="46"/>
    </row>
    <row r="86" spans="2:21" ht="15">
      <c r="B86" s="27" t="s">
        <v>20</v>
      </c>
      <c r="C86" s="28">
        <v>40496</v>
      </c>
      <c r="D86" s="29" t="s">
        <v>34</v>
      </c>
      <c r="E86" s="27" t="s">
        <v>15</v>
      </c>
      <c r="F86" s="51" t="s">
        <v>35</v>
      </c>
      <c r="G86" s="51"/>
      <c r="H86" s="51"/>
      <c r="I86" s="51"/>
      <c r="J86" s="51"/>
      <c r="K86" s="51"/>
      <c r="L86" s="69"/>
      <c r="M86" s="10"/>
      <c r="N86" s="10"/>
      <c r="O86" s="45"/>
      <c r="P86" s="45"/>
      <c r="Q86" s="45"/>
      <c r="R86" s="45"/>
      <c r="S86" s="45"/>
      <c r="T86" s="46"/>
      <c r="U86" s="46"/>
    </row>
    <row r="87" spans="2:21" ht="15">
      <c r="B87" s="52"/>
      <c r="C87" s="53"/>
      <c r="D87" s="29" t="s">
        <v>17</v>
      </c>
      <c r="E87" s="27" t="s">
        <v>15</v>
      </c>
      <c r="F87" s="44" t="str">
        <f>'Senior Men Div 1'!A10</f>
        <v>MF-07</v>
      </c>
      <c r="G87" s="44" t="str">
        <f>'Senior Men Div 1'!B10</f>
        <v>Senior Men 1st Div</v>
      </c>
      <c r="H87" s="44" t="str">
        <f>'Senior Men Div 1'!C10</f>
        <v>FLEUR-DE-LYS</v>
      </c>
      <c r="I87" s="44" t="str">
        <f>'Senior Men Div 1'!D10</f>
        <v>VALLETTA SAN ANTONIO</v>
      </c>
      <c r="J87" s="44">
        <f>'Senior Men Div 1'!E10</f>
        <v>0</v>
      </c>
      <c r="K87" s="44">
        <f>'Senior Men Div 1'!F10</f>
        <v>3</v>
      </c>
      <c r="L87" s="69"/>
      <c r="M87" s="10"/>
      <c r="N87" s="10"/>
      <c r="O87" s="45"/>
      <c r="P87" s="45"/>
      <c r="Q87" s="45"/>
      <c r="R87" s="45"/>
      <c r="S87" s="45"/>
      <c r="T87" s="46"/>
      <c r="U87" s="46"/>
    </row>
    <row r="88" spans="2:21" ht="15">
      <c r="B88" s="52"/>
      <c r="C88" s="53"/>
      <c r="D88" s="29" t="s">
        <v>18</v>
      </c>
      <c r="E88" s="27" t="s">
        <v>15</v>
      </c>
      <c r="F88" s="44" t="str">
        <f>'Senior Men Div 1'!A11</f>
        <v>MF-08</v>
      </c>
      <c r="G88" s="44" t="str">
        <f>'Senior Men Div 1'!B11</f>
        <v>Senior Men 1st Div</v>
      </c>
      <c r="H88" s="44" t="str">
        <f>'Senior Men Div 1'!C11</f>
        <v>IKLIN</v>
      </c>
      <c r="I88" s="44" t="str">
        <f>'Senior Men Div 1'!D11</f>
        <v>MGARR</v>
      </c>
      <c r="J88" s="44">
        <f>'Senior Men Div 1'!E11</f>
        <v>3</v>
      </c>
      <c r="K88" s="44">
        <f>'Senior Men Div 1'!F11</f>
        <v>2</v>
      </c>
      <c r="L88" s="69"/>
      <c r="M88" s="10"/>
      <c r="N88" s="10"/>
      <c r="O88" s="45"/>
      <c r="P88" s="45"/>
      <c r="Q88" s="45"/>
      <c r="R88" s="45"/>
      <c r="S88" s="45"/>
      <c r="T88" s="46"/>
      <c r="U88" s="46"/>
    </row>
    <row r="89" spans="2:21" ht="15">
      <c r="B89" s="52"/>
      <c r="C89" s="83"/>
      <c r="D89" s="29" t="s">
        <v>19</v>
      </c>
      <c r="E89" s="27" t="s">
        <v>15</v>
      </c>
      <c r="F89" s="44" t="str">
        <f>'Senior Women Div 2'!A11</f>
        <v>WS-08</v>
      </c>
      <c r="G89" s="44" t="str">
        <f>'Senior Women Div 2'!B11</f>
        <v>Senior Women 2nd Div</v>
      </c>
      <c r="H89" s="44" t="str">
        <f>'Senior Women Div 2'!C11</f>
        <v>SOUTHEND 2</v>
      </c>
      <c r="I89" s="44" t="str">
        <f>'Senior Women Div 2'!D11</f>
        <v>TGIF</v>
      </c>
      <c r="J89" s="44">
        <f>'Senior Women Div 2'!E11</f>
        <v>3</v>
      </c>
      <c r="K89" s="44">
        <f>'Senior Women Div 2'!F11</f>
        <v>1</v>
      </c>
      <c r="L89" s="10"/>
      <c r="M89" s="10"/>
      <c r="N89" s="10"/>
      <c r="O89" s="45"/>
      <c r="P89" s="45"/>
      <c r="Q89" s="45"/>
      <c r="R89" s="45"/>
      <c r="S89" s="45"/>
      <c r="T89" s="46"/>
      <c r="U89" s="46"/>
    </row>
    <row r="90" spans="4:21" ht="15">
      <c r="D90" s="84"/>
      <c r="G90" s="4"/>
      <c r="I90" s="5"/>
      <c r="K90" s="85"/>
      <c r="L90" s="69"/>
      <c r="M90" s="10"/>
      <c r="N90" s="10"/>
      <c r="O90" s="45"/>
      <c r="P90" s="45"/>
      <c r="Q90" s="45"/>
      <c r="R90" s="45"/>
      <c r="S90" s="45"/>
      <c r="T90" s="46"/>
      <c r="U90" s="46"/>
    </row>
    <row r="91" spans="2:21" ht="15">
      <c r="B91" s="31" t="s">
        <v>16</v>
      </c>
      <c r="C91" s="32">
        <v>40502</v>
      </c>
      <c r="D91" s="33" t="s">
        <v>17</v>
      </c>
      <c r="E91" s="31" t="s">
        <v>15</v>
      </c>
      <c r="F91" s="34" t="str">
        <f>'Senior Women Div 1'!A13</f>
        <v>WF-10</v>
      </c>
      <c r="G91" s="34" t="str">
        <f>'Senior Women Div 1'!B13</f>
        <v>Senior Women 1st Div</v>
      </c>
      <c r="H91" s="34" t="str">
        <f>'Senior Women Div 1'!C13</f>
        <v>PLAYVOLLEY GALAXY</v>
      </c>
      <c r="I91" s="34" t="str">
        <f>'Senior Women Div 1'!D13</f>
        <v>KLIKK SOUTHEND</v>
      </c>
      <c r="J91" s="34">
        <f>'Senior Women Div 1'!E13</f>
        <v>1</v>
      </c>
      <c r="K91" s="34">
        <f>'Senior Women Div 1'!F13</f>
        <v>3</v>
      </c>
      <c r="M91" s="10"/>
      <c r="N91" s="10"/>
      <c r="O91" s="45"/>
      <c r="P91" s="45"/>
      <c r="Q91" s="45"/>
      <c r="R91" s="45"/>
      <c r="S91" s="45"/>
      <c r="T91" s="46"/>
      <c r="U91" s="46"/>
    </row>
    <row r="92" spans="2:21" ht="15">
      <c r="B92" s="35"/>
      <c r="C92" s="36"/>
      <c r="D92" s="33" t="s">
        <v>36</v>
      </c>
      <c r="E92" s="31" t="s">
        <v>37</v>
      </c>
      <c r="F92" s="34"/>
      <c r="G92" s="34" t="s">
        <v>38</v>
      </c>
      <c r="H92" s="34" t="s">
        <v>39</v>
      </c>
      <c r="I92" s="34" t="s">
        <v>40</v>
      </c>
      <c r="J92" s="34">
        <v>1</v>
      </c>
      <c r="K92" s="34">
        <v>2</v>
      </c>
      <c r="L92" s="69"/>
      <c r="M92" s="10"/>
      <c r="N92" s="10"/>
      <c r="O92" s="45"/>
      <c r="P92" s="45"/>
      <c r="Q92" s="45"/>
      <c r="R92" s="45"/>
      <c r="S92" s="45"/>
      <c r="T92" s="46"/>
      <c r="U92" s="46"/>
    </row>
    <row r="93" spans="2:21" ht="15">
      <c r="B93" s="35"/>
      <c r="C93" s="36"/>
      <c r="D93" s="33" t="s">
        <v>36</v>
      </c>
      <c r="E93" s="31" t="s">
        <v>37</v>
      </c>
      <c r="F93" s="34"/>
      <c r="G93" s="34" t="s">
        <v>41</v>
      </c>
      <c r="H93" s="34" t="s">
        <v>39</v>
      </c>
      <c r="I93" s="34" t="s">
        <v>40</v>
      </c>
      <c r="J93" s="34">
        <v>2</v>
      </c>
      <c r="K93" s="34">
        <v>0</v>
      </c>
      <c r="L93" s="69"/>
      <c r="M93" s="10"/>
      <c r="N93" s="10"/>
      <c r="O93" s="45"/>
      <c r="P93" s="45"/>
      <c r="Q93" s="45"/>
      <c r="R93" s="45"/>
      <c r="S93" s="45"/>
      <c r="T93" s="46"/>
      <c r="U93" s="46"/>
    </row>
    <row r="94" spans="2:21" ht="7.5" customHeight="1">
      <c r="B94" s="35"/>
      <c r="C94" s="35"/>
      <c r="D94" s="77"/>
      <c r="E94" s="78"/>
      <c r="F94" s="78"/>
      <c r="G94" s="78"/>
      <c r="H94" s="79"/>
      <c r="I94" s="79"/>
      <c r="J94" s="80"/>
      <c r="K94" s="81"/>
      <c r="L94" s="69"/>
      <c r="M94" s="10"/>
      <c r="N94" s="10"/>
      <c r="O94" s="45"/>
      <c r="P94" s="45"/>
      <c r="Q94" s="45"/>
      <c r="R94" s="45"/>
      <c r="S94" s="45"/>
      <c r="T94" s="46"/>
      <c r="U94" s="46"/>
    </row>
    <row r="95" spans="2:21" ht="15">
      <c r="B95" s="31" t="s">
        <v>20</v>
      </c>
      <c r="C95" s="32">
        <v>40503</v>
      </c>
      <c r="D95" s="33" t="s">
        <v>34</v>
      </c>
      <c r="E95" s="31" t="s">
        <v>15</v>
      </c>
      <c r="F95" s="86" t="s">
        <v>35</v>
      </c>
      <c r="G95" s="86"/>
      <c r="H95" s="86"/>
      <c r="I95" s="86"/>
      <c r="J95" s="86"/>
      <c r="K95" s="86"/>
      <c r="L95" s="69"/>
      <c r="M95" s="10"/>
      <c r="N95" s="10"/>
      <c r="O95" s="45"/>
      <c r="P95" s="45"/>
      <c r="Q95" s="45"/>
      <c r="R95" s="45"/>
      <c r="S95" s="45"/>
      <c r="T95" s="46"/>
      <c r="U95" s="46"/>
    </row>
    <row r="96" spans="2:21" ht="15">
      <c r="B96" s="35"/>
      <c r="C96" s="36"/>
      <c r="D96" s="33" t="s">
        <v>17</v>
      </c>
      <c r="E96" s="68" t="s">
        <v>15</v>
      </c>
      <c r="F96" s="34" t="str">
        <f>'Senior Men Div 1'!A14</f>
        <v>MF-11</v>
      </c>
      <c r="G96" s="34" t="str">
        <f>'Senior Men Div 1'!B14</f>
        <v>Senior Men 1st Div</v>
      </c>
      <c r="H96" s="34" t="str">
        <f>'Senior Men Div 1'!C14</f>
        <v>FLEUR-DE-LYS</v>
      </c>
      <c r="I96" s="34" t="str">
        <f>'Senior Men Div 1'!D14</f>
        <v>ALOYSIANS DEFENDERS</v>
      </c>
      <c r="J96" s="34">
        <f>'Senior Men Div 1'!E14</f>
        <v>2</v>
      </c>
      <c r="K96" s="34">
        <f>'Senior Men Div 1'!F14</f>
        <v>3</v>
      </c>
      <c r="L96" s="69"/>
      <c r="M96" s="10"/>
      <c r="N96" s="10"/>
      <c r="O96" s="45"/>
      <c r="P96" s="45"/>
      <c r="Q96" s="45"/>
      <c r="R96" s="45"/>
      <c r="S96" s="45"/>
      <c r="T96" s="46"/>
      <c r="U96" s="46"/>
    </row>
    <row r="97" spans="2:21" ht="15">
      <c r="B97" s="35"/>
      <c r="C97" s="36"/>
      <c r="D97" s="33" t="s">
        <v>18</v>
      </c>
      <c r="E97" s="68" t="s">
        <v>15</v>
      </c>
      <c r="F97" s="34" t="str">
        <f>'Senior Women Div 2'!A21</f>
        <v>WS-18</v>
      </c>
      <c r="G97" s="34" t="str">
        <f>'Senior Women Div 2'!B21</f>
        <v>Senior Women 2nd Div</v>
      </c>
      <c r="H97" s="34" t="str">
        <f>'Senior Women Div 2'!C21</f>
        <v>MELLIEHA TRITONES</v>
      </c>
      <c r="I97" s="34" t="str">
        <f>'Senior Women Div 2'!D21</f>
        <v>SOUTHEND 2</v>
      </c>
      <c r="J97" s="34">
        <f>'Senior Women Div 2'!E21</f>
        <v>0</v>
      </c>
      <c r="K97" s="34">
        <f>'Senior Women Div 2'!F21</f>
        <v>3</v>
      </c>
      <c r="M97" s="10"/>
      <c r="N97" s="10"/>
      <c r="O97" s="45"/>
      <c r="P97" s="45"/>
      <c r="Q97" s="45"/>
      <c r="R97" s="45"/>
      <c r="S97" s="45"/>
      <c r="T97" s="46"/>
      <c r="U97" s="46"/>
    </row>
    <row r="98" spans="4:21" ht="15">
      <c r="D98" s="84"/>
      <c r="G98" s="4"/>
      <c r="I98" s="5"/>
      <c r="K98" s="85"/>
      <c r="L98" s="69"/>
      <c r="M98" s="10"/>
      <c r="N98" s="10"/>
      <c r="O98" s="45"/>
      <c r="P98" s="45"/>
      <c r="Q98" s="45"/>
      <c r="R98" s="45"/>
      <c r="S98" s="45"/>
      <c r="T98" s="46"/>
      <c r="U98" s="46"/>
    </row>
    <row r="99" spans="2:21" ht="15">
      <c r="B99" s="31" t="s">
        <v>13</v>
      </c>
      <c r="C99" s="87">
        <v>40507</v>
      </c>
      <c r="D99" s="88" t="s">
        <v>14</v>
      </c>
      <c r="E99" s="89" t="s">
        <v>15</v>
      </c>
      <c r="F99" s="90" t="str">
        <f>'Senior Women Div 2'!A17</f>
        <v>WS-14</v>
      </c>
      <c r="G99" s="90" t="str">
        <f>'Senior Women Div 2'!B17</f>
        <v>Senior Women 2nd Div</v>
      </c>
      <c r="H99" s="90" t="str">
        <f>'Senior Women Div 2'!C17</f>
        <v>TGIF</v>
      </c>
      <c r="I99" s="90" t="str">
        <f>'Senior Women Div 2'!D17</f>
        <v>PAOLA U18</v>
      </c>
      <c r="J99" s="90">
        <f>'Senior Women Div 2'!E17</f>
        <v>0</v>
      </c>
      <c r="K99" s="90">
        <f>'Senior Women Div 2'!F17</f>
        <v>3</v>
      </c>
      <c r="L99" s="91" t="s">
        <v>42</v>
      </c>
      <c r="M99" s="10"/>
      <c r="N99" s="10"/>
      <c r="O99" s="45"/>
      <c r="P99" s="45"/>
      <c r="Q99" s="45"/>
      <c r="R99" s="45"/>
      <c r="S99" s="45"/>
      <c r="T99" s="46"/>
      <c r="U99" s="46"/>
    </row>
    <row r="100" spans="4:21" ht="15">
      <c r="D100" s="84"/>
      <c r="G100" s="4"/>
      <c r="I100" s="5"/>
      <c r="K100" s="85"/>
      <c r="L100" s="69"/>
      <c r="M100" s="10"/>
      <c r="N100" s="10"/>
      <c r="O100" s="45"/>
      <c r="P100" s="45"/>
      <c r="Q100" s="45"/>
      <c r="R100" s="45"/>
      <c r="S100" s="45"/>
      <c r="T100" s="46"/>
      <c r="U100" s="46"/>
    </row>
    <row r="101" spans="2:21" ht="15">
      <c r="B101" s="27" t="s">
        <v>16</v>
      </c>
      <c r="C101" s="28">
        <v>40509</v>
      </c>
      <c r="D101" s="29" t="s">
        <v>17</v>
      </c>
      <c r="E101" s="67" t="s">
        <v>15</v>
      </c>
      <c r="F101" s="44" t="str">
        <f>'Senior Women Div 2'!A15</f>
        <v>WS-12</v>
      </c>
      <c r="G101" s="44" t="str">
        <f>'Senior Women Div 2'!B15</f>
        <v>Senior Women 2nd Div</v>
      </c>
      <c r="H101" s="44" t="str">
        <f>'Senior Women Div 2'!C15</f>
        <v>SOUTHEND 2</v>
      </c>
      <c r="I101" s="44" t="str">
        <f>'Senior Women Div 2'!D15</f>
        <v>PAOLA U18</v>
      </c>
      <c r="J101" s="44">
        <f>'Senior Women Div 2'!E15</f>
        <v>3</v>
      </c>
      <c r="K101" s="44">
        <f>'Senior Women Div 2'!F15</f>
        <v>0</v>
      </c>
      <c r="M101" s="10"/>
      <c r="N101" s="10"/>
      <c r="O101" s="45"/>
      <c r="P101" s="45"/>
      <c r="Q101" s="45"/>
      <c r="R101" s="45"/>
      <c r="S101" s="45"/>
      <c r="T101" s="46"/>
      <c r="U101" s="46"/>
    </row>
    <row r="102" spans="2:21" ht="15">
      <c r="B102" s="52"/>
      <c r="C102" s="53"/>
      <c r="D102" s="29" t="s">
        <v>18</v>
      </c>
      <c r="E102" s="67" t="s">
        <v>15</v>
      </c>
      <c r="F102" s="44" t="str">
        <f>'Senior Women Div 1'!A5</f>
        <v>WF-02</v>
      </c>
      <c r="G102" s="44" t="str">
        <f>'Senior Women Div 1'!B5</f>
        <v>Senior Women 1st Div</v>
      </c>
      <c r="H102" s="44" t="str">
        <f>'Senior Women Div 1'!C5</f>
        <v>FLYERS DEPIRO</v>
      </c>
      <c r="I102" s="44" t="str">
        <f>'Senior Women Div 1'!D5</f>
        <v>PLAYVOLLEY GALAXY</v>
      </c>
      <c r="J102" s="44">
        <f>'Senior Women Div 1'!E5</f>
        <v>3</v>
      </c>
      <c r="K102" s="44">
        <f>'Senior Women Div 1'!F5</f>
        <v>0</v>
      </c>
      <c r="M102" s="10"/>
      <c r="N102" s="10"/>
      <c r="O102" s="45"/>
      <c r="P102" s="45"/>
      <c r="Q102" s="45"/>
      <c r="R102" s="45"/>
      <c r="S102" s="45"/>
      <c r="T102" s="46"/>
      <c r="U102" s="46"/>
    </row>
    <row r="103" spans="2:21" ht="15">
      <c r="B103" s="52"/>
      <c r="C103" s="53"/>
      <c r="D103" s="29" t="s">
        <v>19</v>
      </c>
      <c r="E103" s="67" t="s">
        <v>15</v>
      </c>
      <c r="F103" s="44" t="str">
        <f>'Senior Men Div 1'!A13</f>
        <v>MF-10</v>
      </c>
      <c r="G103" s="44" t="str">
        <f>'Senior Men Div 1'!B13</f>
        <v>Senior Men 1st Div</v>
      </c>
      <c r="H103" s="44" t="str">
        <f>'Senior Men Div 1'!C13</f>
        <v>VALLETTA SAN ANTONIO</v>
      </c>
      <c r="I103" s="44" t="str">
        <f>'Senior Men Div 1'!D13</f>
        <v>MGARR</v>
      </c>
      <c r="J103" s="44">
        <f>'Senior Men Div 1'!E13</f>
        <v>3</v>
      </c>
      <c r="K103" s="44">
        <f>'Senior Men Div 1'!F13</f>
        <v>0</v>
      </c>
      <c r="L103" s="10"/>
      <c r="M103" s="10"/>
      <c r="N103" s="10"/>
      <c r="O103" s="45"/>
      <c r="P103" s="45"/>
      <c r="Q103" s="45"/>
      <c r="R103" s="45"/>
      <c r="S103" s="45"/>
      <c r="T103" s="46"/>
      <c r="U103" s="46"/>
    </row>
    <row r="104" spans="2:21" ht="7.5" customHeight="1">
      <c r="B104" s="52"/>
      <c r="C104" s="52"/>
      <c r="D104" s="61"/>
      <c r="E104" s="62"/>
      <c r="F104" s="62"/>
      <c r="G104" s="62"/>
      <c r="H104" s="63"/>
      <c r="I104" s="63"/>
      <c r="J104" s="64"/>
      <c r="K104" s="65"/>
      <c r="L104" s="69"/>
      <c r="M104" s="10"/>
      <c r="N104" s="10"/>
      <c r="O104" s="45"/>
      <c r="P104" s="45"/>
      <c r="Q104" s="45"/>
      <c r="R104" s="45"/>
      <c r="S104" s="45"/>
      <c r="T104" s="46"/>
      <c r="U104" s="46"/>
    </row>
    <row r="105" spans="2:21" ht="15">
      <c r="B105" s="27" t="s">
        <v>20</v>
      </c>
      <c r="C105" s="92">
        <v>40510</v>
      </c>
      <c r="D105" s="29" t="s">
        <v>34</v>
      </c>
      <c r="E105" s="27" t="s">
        <v>15</v>
      </c>
      <c r="F105" s="51" t="s">
        <v>35</v>
      </c>
      <c r="G105" s="51"/>
      <c r="H105" s="51"/>
      <c r="I105" s="51"/>
      <c r="J105" s="51"/>
      <c r="K105" s="51"/>
      <c r="L105" s="69"/>
      <c r="M105" s="10"/>
      <c r="N105" s="10"/>
      <c r="O105" s="45"/>
      <c r="P105" s="45"/>
      <c r="Q105" s="45"/>
      <c r="R105" s="45"/>
      <c r="S105" s="45"/>
      <c r="T105" s="46"/>
      <c r="U105" s="46"/>
    </row>
    <row r="106" spans="2:21" ht="15">
      <c r="B106" s="52"/>
      <c r="C106" s="53"/>
      <c r="D106" s="29" t="s">
        <v>43</v>
      </c>
      <c r="E106" s="27" t="s">
        <v>15</v>
      </c>
      <c r="F106" s="93" t="str">
        <f>'Mini Volley Girls'!A4</f>
        <v>WM-01</v>
      </c>
      <c r="G106" s="93" t="str">
        <f>'Mini Volley Girls'!B4</f>
        <v>Mini Volley Girls</v>
      </c>
      <c r="H106" s="93" t="str">
        <f>'Mini Volley Girls'!C4</f>
        <v>FLYERS</v>
      </c>
      <c r="I106" s="93" t="str">
        <f>'Mini Volley Girls'!D4</f>
        <v>FLYERS U13</v>
      </c>
      <c r="J106" s="94">
        <f>'Mini Volley Girls'!E4</f>
        <v>2</v>
      </c>
      <c r="K106" s="94">
        <f>'Mini Volley Girls'!F4</f>
        <v>0</v>
      </c>
      <c r="L106" s="69"/>
      <c r="M106" s="10"/>
      <c r="N106" s="10"/>
      <c r="O106" s="45"/>
      <c r="P106" s="45"/>
      <c r="Q106" s="45"/>
      <c r="R106" s="45"/>
      <c r="S106" s="45"/>
      <c r="T106" s="46"/>
      <c r="U106" s="46"/>
    </row>
    <row r="107" spans="2:21" ht="15">
      <c r="B107" s="52"/>
      <c r="C107" s="53"/>
      <c r="D107" s="29" t="s">
        <v>43</v>
      </c>
      <c r="E107" s="27" t="s">
        <v>15</v>
      </c>
      <c r="F107" s="93" t="str">
        <f>'Mini Volley Girls'!A5</f>
        <v>WM-02</v>
      </c>
      <c r="G107" s="93" t="str">
        <f>'Mini Volley Girls'!B5</f>
        <v>Mini Volley Girls</v>
      </c>
      <c r="H107" s="93" t="str">
        <f>'Mini Volley Girls'!C5</f>
        <v>PLAYVOLLEY</v>
      </c>
      <c r="I107" s="93" t="str">
        <f>'Mini Volley Girls'!D5</f>
        <v>SOUTHEND RED</v>
      </c>
      <c r="J107" s="94">
        <f>'Mini Volley Girls'!E5</f>
        <v>0</v>
      </c>
      <c r="K107" s="94">
        <f>'Mini Volley Girls'!F5</f>
        <v>2</v>
      </c>
      <c r="L107" s="69"/>
      <c r="M107" s="10"/>
      <c r="N107" s="10"/>
      <c r="O107" s="45"/>
      <c r="P107" s="45"/>
      <c r="Q107" s="45"/>
      <c r="R107" s="45"/>
      <c r="S107" s="45"/>
      <c r="T107" s="46"/>
      <c r="U107" s="46"/>
    </row>
    <row r="108" spans="2:21" ht="15">
      <c r="B108" s="52"/>
      <c r="C108" s="53"/>
      <c r="D108" s="29" t="s">
        <v>44</v>
      </c>
      <c r="E108" s="27" t="s">
        <v>15</v>
      </c>
      <c r="F108" s="93" t="str">
        <f>'Mini Volley Girls'!A6</f>
        <v>WM-03</v>
      </c>
      <c r="G108" s="93" t="str">
        <f>'Mini Volley Girls'!B6</f>
        <v>Mini Volley Girls</v>
      </c>
      <c r="H108" s="93" t="str">
        <f>'Mini Volley Girls'!C6</f>
        <v>SOUTHEND PINK</v>
      </c>
      <c r="I108" s="93" t="str">
        <f>'Mini Volley Girls'!D6</f>
        <v>FLEUR-DE-LYS</v>
      </c>
      <c r="J108" s="94">
        <f>'Mini Volley Girls'!E6</f>
        <v>1</v>
      </c>
      <c r="K108" s="94">
        <f>'Mini Volley Girls'!F6</f>
        <v>2</v>
      </c>
      <c r="L108" s="69"/>
      <c r="M108" s="10"/>
      <c r="N108" s="10"/>
      <c r="O108" s="45"/>
      <c r="P108" s="45"/>
      <c r="Q108" s="45"/>
      <c r="R108" s="45"/>
      <c r="S108" s="45"/>
      <c r="T108" s="46"/>
      <c r="U108" s="46"/>
    </row>
    <row r="109" spans="2:21" ht="15">
      <c r="B109" s="52"/>
      <c r="C109" s="53"/>
      <c r="D109" s="29" t="s">
        <v>44</v>
      </c>
      <c r="E109" s="27" t="s">
        <v>15</v>
      </c>
      <c r="F109" s="93" t="str">
        <f>'Mini Volley Girls'!A7</f>
        <v>WM-04</v>
      </c>
      <c r="G109" s="93" t="str">
        <f>'Mini Volley Girls'!B7</f>
        <v>Mini Volley Girls</v>
      </c>
      <c r="H109" s="93" t="str">
        <f>'Mini Volley Girls'!C7</f>
        <v>FLYERS U13</v>
      </c>
      <c r="I109" s="93" t="str">
        <f>'Mini Volley Girls'!D7</f>
        <v>PAOLA</v>
      </c>
      <c r="J109" s="94">
        <f>'Mini Volley Girls'!E7</f>
        <v>0</v>
      </c>
      <c r="K109" s="94">
        <f>'Mini Volley Girls'!F7</f>
        <v>2</v>
      </c>
      <c r="L109" s="69"/>
      <c r="M109" s="10"/>
      <c r="N109" s="10"/>
      <c r="O109" s="45"/>
      <c r="P109" s="45"/>
      <c r="Q109" s="45"/>
      <c r="R109" s="45"/>
      <c r="S109" s="45"/>
      <c r="T109" s="46"/>
      <c r="U109" s="46"/>
    </row>
    <row r="110" spans="2:21" ht="15">
      <c r="B110" s="52"/>
      <c r="C110" s="53"/>
      <c r="D110" s="29" t="s">
        <v>18</v>
      </c>
      <c r="E110" s="67" t="s">
        <v>15</v>
      </c>
      <c r="F110" s="44" t="str">
        <f>'Senior Women Div 2'!A13</f>
        <v>WS-10</v>
      </c>
      <c r="G110" s="44" t="str">
        <f>'Senior Women Div 2'!B13</f>
        <v>Senior Women 2nd Div</v>
      </c>
      <c r="H110" s="44" t="str">
        <f>'Senior Women Div 2'!C13</f>
        <v>TGIF</v>
      </c>
      <c r="I110" s="44" t="str">
        <f>'Senior Women Div 2'!D13</f>
        <v>FLYERS DEPIRO II</v>
      </c>
      <c r="J110" s="44">
        <f>'Senior Women Div 2'!E13</f>
        <v>0</v>
      </c>
      <c r="K110" s="44">
        <f>'Senior Women Div 2'!F13</f>
        <v>3</v>
      </c>
      <c r="M110" s="10"/>
      <c r="N110" s="10"/>
      <c r="O110" s="45"/>
      <c r="P110" s="45"/>
      <c r="Q110" s="45"/>
      <c r="R110" s="45"/>
      <c r="S110" s="45"/>
      <c r="T110" s="46"/>
      <c r="U110" s="46"/>
    </row>
    <row r="111" spans="2:21" ht="15">
      <c r="B111" s="52"/>
      <c r="C111" s="83"/>
      <c r="D111" s="29" t="s">
        <v>19</v>
      </c>
      <c r="E111" s="67" t="s">
        <v>15</v>
      </c>
      <c r="F111" s="44" t="str">
        <f>'Senior Women Div 1'!A18</f>
        <v>WF-15</v>
      </c>
      <c r="G111" s="44" t="str">
        <f>'Senior Women Div 1'!B18</f>
        <v>Senior Women 1st Div</v>
      </c>
      <c r="H111" s="44" t="str">
        <f>'Senior Women Div 1'!C18</f>
        <v>PAOLA HIBS CANDY</v>
      </c>
      <c r="I111" s="44" t="str">
        <f>'Senior Women Div 1'!D18</f>
        <v>FLEUR-DE-LYS</v>
      </c>
      <c r="J111" s="44">
        <f>'Senior Women Div 1'!E18</f>
        <v>3</v>
      </c>
      <c r="K111" s="44">
        <f>'Senior Women Div 1'!F18</f>
        <v>1</v>
      </c>
      <c r="M111" s="10"/>
      <c r="N111" s="10"/>
      <c r="O111" s="45"/>
      <c r="P111" s="45"/>
      <c r="Q111" s="45"/>
      <c r="R111" s="45"/>
      <c r="S111" s="45"/>
      <c r="T111" s="46"/>
      <c r="U111" s="46"/>
    </row>
    <row r="112" spans="4:21" ht="15">
      <c r="D112" s="84"/>
      <c r="G112" s="4"/>
      <c r="I112" s="5"/>
      <c r="K112" s="85"/>
      <c r="L112" s="69"/>
      <c r="M112" s="10"/>
      <c r="N112" s="10"/>
      <c r="O112" s="45"/>
      <c r="P112" s="45"/>
      <c r="Q112" s="45"/>
      <c r="R112" s="45"/>
      <c r="S112" s="45"/>
      <c r="T112" s="46"/>
      <c r="U112" s="46"/>
    </row>
    <row r="113" spans="2:21" ht="24">
      <c r="B113" s="25" t="s">
        <v>45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69"/>
      <c r="M113" s="10"/>
      <c r="N113" s="10"/>
      <c r="O113" s="45"/>
      <c r="P113" s="45"/>
      <c r="Q113" s="45"/>
      <c r="R113" s="45"/>
      <c r="S113" s="45"/>
      <c r="T113" s="46"/>
      <c r="U113" s="46"/>
    </row>
    <row r="114" spans="4:21" ht="15">
      <c r="D114" s="84"/>
      <c r="G114" s="4"/>
      <c r="I114" s="5"/>
      <c r="K114" s="85"/>
      <c r="L114" s="69"/>
      <c r="M114" s="10"/>
      <c r="N114" s="10"/>
      <c r="O114" s="45"/>
      <c r="P114" s="45"/>
      <c r="Q114" s="45"/>
      <c r="R114" s="45"/>
      <c r="S114" s="45"/>
      <c r="T114" s="46"/>
      <c r="U114" s="46"/>
    </row>
    <row r="115" spans="1:21" s="11" customFormat="1" ht="15">
      <c r="A115" s="26"/>
      <c r="B115" s="31" t="s">
        <v>16</v>
      </c>
      <c r="C115" s="32">
        <v>40516</v>
      </c>
      <c r="D115" s="33" t="s">
        <v>46</v>
      </c>
      <c r="E115" s="31" t="s">
        <v>15</v>
      </c>
      <c r="F115" s="51" t="s">
        <v>47</v>
      </c>
      <c r="G115" s="51"/>
      <c r="H115" s="51"/>
      <c r="I115" s="51"/>
      <c r="J115" s="51"/>
      <c r="K115" s="51"/>
      <c r="L115" s="69"/>
      <c r="M115" s="10"/>
      <c r="N115" s="10"/>
      <c r="O115" s="45"/>
      <c r="P115" s="45"/>
      <c r="Q115" s="45"/>
      <c r="R115" s="45"/>
      <c r="S115" s="45"/>
      <c r="T115" s="45"/>
      <c r="U115" s="45"/>
    </row>
    <row r="116" spans="1:21" s="11" customFormat="1" ht="15">
      <c r="A116" s="26"/>
      <c r="B116" s="78"/>
      <c r="C116" s="78"/>
      <c r="D116" s="33" t="s">
        <v>48</v>
      </c>
      <c r="E116" s="31" t="s">
        <v>15</v>
      </c>
      <c r="F116" s="34" t="str">
        <f>'Senior Women Div 1'!A17</f>
        <v>WF-14</v>
      </c>
      <c r="G116" s="34" t="str">
        <f>'Senior Women Div 1'!B17</f>
        <v>Senior Women 1st Div</v>
      </c>
      <c r="H116" s="34" t="str">
        <f>'Senior Women Div 1'!C17</f>
        <v>KLIKK SOUTHEND</v>
      </c>
      <c r="I116" s="34" t="str">
        <f>'Senior Women Div 1'!D17</f>
        <v>FLYERS DEPIRO</v>
      </c>
      <c r="J116" s="34">
        <f>'Senior Women Div 1'!E17</f>
        <v>0</v>
      </c>
      <c r="K116" s="34">
        <f>'Senior Women Div 1'!F17</f>
        <v>3</v>
      </c>
      <c r="M116" s="10"/>
      <c r="N116" s="10"/>
      <c r="O116" s="45"/>
      <c r="P116" s="45"/>
      <c r="Q116" s="45"/>
      <c r="R116" s="45"/>
      <c r="S116" s="45"/>
      <c r="T116" s="45"/>
      <c r="U116" s="45"/>
    </row>
    <row r="117" spans="1:21" s="11" customFormat="1" ht="7.5" customHeight="1">
      <c r="A117" s="26"/>
      <c r="B117" s="35"/>
      <c r="C117" s="35"/>
      <c r="D117" s="77"/>
      <c r="E117" s="78"/>
      <c r="F117" s="78"/>
      <c r="G117" s="78"/>
      <c r="H117" s="79"/>
      <c r="I117" s="79"/>
      <c r="J117" s="80"/>
      <c r="K117" s="81"/>
      <c r="L117" s="69"/>
      <c r="M117" s="10"/>
      <c r="N117" s="10"/>
      <c r="O117" s="45"/>
      <c r="P117" s="45"/>
      <c r="Q117" s="45"/>
      <c r="R117" s="45"/>
      <c r="S117" s="45"/>
      <c r="T117" s="45"/>
      <c r="U117" s="45"/>
    </row>
    <row r="118" spans="1:21" s="11" customFormat="1" ht="15">
      <c r="A118" s="26"/>
      <c r="B118" s="31" t="s">
        <v>20</v>
      </c>
      <c r="C118" s="32">
        <v>40517</v>
      </c>
      <c r="D118" s="33" t="s">
        <v>34</v>
      </c>
      <c r="E118" s="31" t="s">
        <v>15</v>
      </c>
      <c r="F118" s="51" t="s">
        <v>35</v>
      </c>
      <c r="G118" s="51"/>
      <c r="H118" s="51"/>
      <c r="I118" s="51"/>
      <c r="J118" s="51"/>
      <c r="K118" s="51"/>
      <c r="L118" s="69"/>
      <c r="M118" s="10"/>
      <c r="N118" s="10"/>
      <c r="O118" s="45"/>
      <c r="P118" s="45"/>
      <c r="Q118" s="45"/>
      <c r="R118" s="45"/>
      <c r="S118" s="45"/>
      <c r="T118" s="45"/>
      <c r="U118" s="45"/>
    </row>
    <row r="119" spans="1:21" s="11" customFormat="1" ht="15">
      <c r="A119" s="26"/>
      <c r="B119" s="35"/>
      <c r="C119" s="36"/>
      <c r="D119" s="33" t="s">
        <v>43</v>
      </c>
      <c r="E119" s="31" t="s">
        <v>15</v>
      </c>
      <c r="F119" s="34" t="str">
        <f>'Mini Volley Girls'!A8</f>
        <v>WM-05</v>
      </c>
      <c r="G119" s="34" t="str">
        <f>'Mini Volley Girls'!B8</f>
        <v>Mini Volley Girls</v>
      </c>
      <c r="H119" s="34" t="str">
        <f>'Mini Volley Girls'!C8</f>
        <v>FLYERS</v>
      </c>
      <c r="I119" s="34" t="str">
        <f>'Mini Volley Girls'!D8</f>
        <v>FLEUR-DE-LYS</v>
      </c>
      <c r="J119" s="34">
        <f>'Mini Volley Girls'!E8</f>
        <v>2</v>
      </c>
      <c r="K119" s="34">
        <f>'Mini Volley Girls'!F8</f>
        <v>0</v>
      </c>
      <c r="L119" s="69"/>
      <c r="M119" s="10"/>
      <c r="N119" s="10"/>
      <c r="O119" s="45"/>
      <c r="P119" s="45"/>
      <c r="Q119" s="45"/>
      <c r="R119" s="45"/>
      <c r="S119" s="45"/>
      <c r="T119" s="45"/>
      <c r="U119" s="45"/>
    </row>
    <row r="120" spans="1:21" s="11" customFormat="1" ht="15">
      <c r="A120" s="26"/>
      <c r="B120" s="35"/>
      <c r="C120" s="36"/>
      <c r="D120" s="33" t="s">
        <v>43</v>
      </c>
      <c r="E120" s="31" t="s">
        <v>15</v>
      </c>
      <c r="F120" s="34" t="str">
        <f>'Mini Volley Girls'!A9</f>
        <v>WM-06</v>
      </c>
      <c r="G120" s="34" t="str">
        <f>'Mini Volley Girls'!B9</f>
        <v>Mini Volley Girls</v>
      </c>
      <c r="H120" s="34" t="str">
        <f>'Mini Volley Girls'!C9</f>
        <v>PLAYVOLLEY</v>
      </c>
      <c r="I120" s="34" t="str">
        <f>'Mini Volley Girls'!D9</f>
        <v>SOUTHEND PINK</v>
      </c>
      <c r="J120" s="34">
        <f>'Mini Volley Girls'!E9</f>
        <v>2</v>
      </c>
      <c r="K120" s="34">
        <f>'Mini Volley Girls'!F9</f>
        <v>0</v>
      </c>
      <c r="L120" s="69"/>
      <c r="M120" s="10"/>
      <c r="N120" s="10"/>
      <c r="O120" s="45"/>
      <c r="P120" s="45"/>
      <c r="Q120" s="45"/>
      <c r="R120" s="45"/>
      <c r="S120" s="45"/>
      <c r="T120" s="45"/>
      <c r="U120" s="45"/>
    </row>
    <row r="121" spans="1:21" s="11" customFormat="1" ht="15">
      <c r="A121" s="26"/>
      <c r="B121" s="35"/>
      <c r="C121" s="36"/>
      <c r="D121" s="33" t="s">
        <v>44</v>
      </c>
      <c r="E121" s="31" t="s">
        <v>15</v>
      </c>
      <c r="F121" s="34" t="str">
        <f>'Mini Volley Girls'!A10</f>
        <v>WM-07</v>
      </c>
      <c r="G121" s="34" t="str">
        <f>'Mini Volley Girls'!B10</f>
        <v>Mini Volley Girls</v>
      </c>
      <c r="H121" s="34" t="str">
        <f>'Mini Volley Girls'!C10</f>
        <v>PAOLA</v>
      </c>
      <c r="I121" s="34" t="str">
        <f>'Mini Volley Girls'!D10</f>
        <v>SOUTHEND RED</v>
      </c>
      <c r="J121" s="34">
        <f>'Mini Volley Girls'!E10</f>
        <v>2</v>
      </c>
      <c r="K121" s="34">
        <f>'Mini Volley Girls'!F10</f>
        <v>0</v>
      </c>
      <c r="L121" s="69"/>
      <c r="M121" s="10"/>
      <c r="N121" s="10"/>
      <c r="O121" s="45"/>
      <c r="P121" s="45"/>
      <c r="Q121" s="45"/>
      <c r="R121" s="45"/>
      <c r="S121" s="45"/>
      <c r="T121" s="45"/>
      <c r="U121" s="45"/>
    </row>
    <row r="122" spans="1:21" s="11" customFormat="1" ht="15">
      <c r="A122" s="26"/>
      <c r="B122" s="35"/>
      <c r="C122" s="36"/>
      <c r="D122" s="33" t="s">
        <v>44</v>
      </c>
      <c r="E122" s="31" t="s">
        <v>15</v>
      </c>
      <c r="F122" s="34" t="str">
        <f>'Mini Volley Girls'!A11</f>
        <v>WM-08</v>
      </c>
      <c r="G122" s="34" t="str">
        <f>'Mini Volley Girls'!B11</f>
        <v>Mini Volley Girls</v>
      </c>
      <c r="H122" s="34" t="str">
        <f>'Mini Volley Girls'!C11</f>
        <v>FLYERS U13</v>
      </c>
      <c r="I122" s="34" t="str">
        <f>'Mini Volley Girls'!D11</f>
        <v>FLEUR-DE-LYS</v>
      </c>
      <c r="J122" s="34">
        <f>'Mini Volley Girls'!E11</f>
        <v>0</v>
      </c>
      <c r="K122" s="34">
        <f>'Mini Volley Girls'!F11</f>
        <v>2</v>
      </c>
      <c r="L122" s="69"/>
      <c r="M122" s="10"/>
      <c r="N122" s="10"/>
      <c r="O122" s="45"/>
      <c r="P122" s="45"/>
      <c r="Q122" s="45"/>
      <c r="R122" s="45"/>
      <c r="S122" s="45"/>
      <c r="T122" s="45"/>
      <c r="U122" s="45"/>
    </row>
    <row r="123" spans="1:21" s="11" customFormat="1" ht="15">
      <c r="A123" s="26"/>
      <c r="B123" s="35"/>
      <c r="C123" s="36"/>
      <c r="D123" s="33" t="s">
        <v>17</v>
      </c>
      <c r="E123" s="31" t="s">
        <v>15</v>
      </c>
      <c r="F123" s="34" t="str">
        <f>'Senior Men Div 1'!A15</f>
        <v>MF-12</v>
      </c>
      <c r="G123" s="34" t="str">
        <f>'Senior Men Div 1'!B15</f>
        <v>Senior Men 1st Div</v>
      </c>
      <c r="H123" s="34" t="str">
        <f>'Senior Men Div 1'!C15</f>
        <v>ALOYSIANS DEFENDERS</v>
      </c>
      <c r="I123" s="34" t="str">
        <f>'Senior Men Div 1'!D15</f>
        <v>VALLETTA SAN ANTONIO</v>
      </c>
      <c r="J123" s="34">
        <f>'Senior Men Div 1'!E15</f>
        <v>0</v>
      </c>
      <c r="K123" s="34">
        <f>'Senior Men Div 1'!F15</f>
        <v>3</v>
      </c>
      <c r="L123" s="69"/>
      <c r="M123" s="10"/>
      <c r="N123" s="10"/>
      <c r="O123" s="45"/>
      <c r="P123" s="45"/>
      <c r="Q123" s="45"/>
      <c r="R123" s="45"/>
      <c r="S123" s="45"/>
      <c r="T123" s="45"/>
      <c r="U123" s="45"/>
    </row>
    <row r="124" spans="1:21" s="11" customFormat="1" ht="15">
      <c r="A124" s="26"/>
      <c r="B124" s="35"/>
      <c r="C124" s="36"/>
      <c r="D124" s="33" t="s">
        <v>18</v>
      </c>
      <c r="E124" s="31" t="s">
        <v>15</v>
      </c>
      <c r="F124" s="34" t="str">
        <f>'Senior Men Div 1'!A17</f>
        <v>MF-14</v>
      </c>
      <c r="G124" s="34" t="str">
        <f>'Senior Men Div 1'!B17</f>
        <v>Senior Men 1st Div</v>
      </c>
      <c r="H124" s="34" t="str">
        <f>'Senior Men Div 1'!C17</f>
        <v>MGARR</v>
      </c>
      <c r="I124" s="34" t="str">
        <f>'Senior Men Div 1'!D17</f>
        <v>ATTARD TENOVAR</v>
      </c>
      <c r="J124" s="34">
        <f>'Senior Men Div 1'!E17</f>
        <v>0</v>
      </c>
      <c r="K124" s="34">
        <f>'Senior Men Div 1'!F17</f>
        <v>3</v>
      </c>
      <c r="L124" s="69"/>
      <c r="M124" s="10"/>
      <c r="N124" s="10"/>
      <c r="O124" s="45"/>
      <c r="P124" s="45"/>
      <c r="Q124" s="45"/>
      <c r="R124" s="45"/>
      <c r="S124" s="45"/>
      <c r="T124" s="45"/>
      <c r="U124" s="45"/>
    </row>
    <row r="125" spans="1:21" s="11" customFormat="1" ht="15">
      <c r="A125" s="26"/>
      <c r="B125" s="35"/>
      <c r="C125" s="82"/>
      <c r="D125" s="33" t="s">
        <v>19</v>
      </c>
      <c r="E125" s="68" t="s">
        <v>15</v>
      </c>
      <c r="F125" s="34" t="str">
        <f>'Senior Women Div 2'!A20</f>
        <v>WS-17</v>
      </c>
      <c r="G125" s="34" t="str">
        <f>'Senior Women Div 2'!B20</f>
        <v>Senior Women 2nd Div</v>
      </c>
      <c r="H125" s="34" t="str">
        <f>'Senior Women Div 2'!C20</f>
        <v>QORMI</v>
      </c>
      <c r="I125" s="34" t="str">
        <f>'Senior Women Div 2'!D20</f>
        <v>BIRKIRKARA</v>
      </c>
      <c r="J125" s="34">
        <f>'Senior Women Div 2'!E20</f>
        <v>1</v>
      </c>
      <c r="K125" s="34">
        <f>'Senior Women Div 2'!F20</f>
        <v>3</v>
      </c>
      <c r="M125" s="10"/>
      <c r="N125" s="10"/>
      <c r="O125" s="45"/>
      <c r="P125" s="45"/>
      <c r="Q125" s="45"/>
      <c r="R125" s="45"/>
      <c r="S125" s="45"/>
      <c r="T125" s="45"/>
      <c r="U125" s="45"/>
    </row>
    <row r="126" spans="1:21" s="11" customFormat="1" ht="15">
      <c r="A126" s="26"/>
      <c r="B126" s="70"/>
      <c r="C126" s="70"/>
      <c r="D126" s="71"/>
      <c r="E126" s="70"/>
      <c r="F126" s="70"/>
      <c r="G126" s="72"/>
      <c r="H126" s="72"/>
      <c r="I126" s="73"/>
      <c r="J126" s="73"/>
      <c r="K126" s="74"/>
      <c r="L126" s="69"/>
      <c r="M126" s="10"/>
      <c r="N126" s="10"/>
      <c r="O126" s="45"/>
      <c r="P126" s="45"/>
      <c r="Q126" s="45"/>
      <c r="R126" s="45"/>
      <c r="S126" s="45"/>
      <c r="T126" s="45"/>
      <c r="U126" s="45"/>
    </row>
    <row r="127" spans="1:21" s="11" customFormat="1" ht="15">
      <c r="A127" s="26"/>
      <c r="B127" s="27" t="s">
        <v>16</v>
      </c>
      <c r="C127" s="28">
        <v>40523</v>
      </c>
      <c r="D127" s="29" t="s">
        <v>46</v>
      </c>
      <c r="E127" s="27" t="s">
        <v>15</v>
      </c>
      <c r="F127" s="51" t="s">
        <v>47</v>
      </c>
      <c r="G127" s="51"/>
      <c r="H127" s="51"/>
      <c r="I127" s="51"/>
      <c r="J127" s="51"/>
      <c r="K127" s="51"/>
      <c r="L127" s="69"/>
      <c r="M127" s="10"/>
      <c r="N127" s="10"/>
      <c r="O127" s="45"/>
      <c r="P127" s="45"/>
      <c r="Q127" s="45"/>
      <c r="R127" s="45"/>
      <c r="S127" s="45"/>
      <c r="T127" s="45"/>
      <c r="U127" s="45"/>
    </row>
    <row r="128" spans="1:21" s="11" customFormat="1" ht="7.5" customHeight="1">
      <c r="A128" s="26"/>
      <c r="B128" s="52"/>
      <c r="C128" s="52"/>
      <c r="D128" s="61"/>
      <c r="E128" s="62"/>
      <c r="F128" s="62"/>
      <c r="G128" s="62"/>
      <c r="H128" s="63"/>
      <c r="I128" s="63"/>
      <c r="J128" s="64"/>
      <c r="K128" s="65"/>
      <c r="L128" s="69"/>
      <c r="M128" s="10"/>
      <c r="N128" s="10"/>
      <c r="O128" s="45"/>
      <c r="P128" s="45"/>
      <c r="Q128" s="45"/>
      <c r="R128" s="45"/>
      <c r="S128" s="45"/>
      <c r="T128" s="45"/>
      <c r="U128" s="45"/>
    </row>
    <row r="129" spans="1:21" s="11" customFormat="1" ht="15">
      <c r="A129" s="26"/>
      <c r="B129" s="27" t="s">
        <v>20</v>
      </c>
      <c r="C129" s="28">
        <v>40524</v>
      </c>
      <c r="D129" s="29" t="s">
        <v>34</v>
      </c>
      <c r="E129" s="27" t="s">
        <v>15</v>
      </c>
      <c r="F129" s="51" t="s">
        <v>35</v>
      </c>
      <c r="G129" s="51"/>
      <c r="H129" s="51"/>
      <c r="I129" s="51"/>
      <c r="J129" s="51"/>
      <c r="K129" s="51"/>
      <c r="L129" s="69"/>
      <c r="M129" s="10"/>
      <c r="N129" s="10"/>
      <c r="O129" s="45"/>
      <c r="P129" s="45"/>
      <c r="Q129" s="45"/>
      <c r="R129" s="45"/>
      <c r="S129" s="45"/>
      <c r="T129" s="45"/>
      <c r="U129" s="45"/>
    </row>
    <row r="130" spans="2:21" ht="15">
      <c r="B130" s="52"/>
      <c r="C130" s="53"/>
      <c r="D130" s="29" t="s">
        <v>43</v>
      </c>
      <c r="E130" s="27" t="s">
        <v>15</v>
      </c>
      <c r="F130" s="93" t="str">
        <f>'Mini Volley Girls'!A12</f>
        <v>WM-09</v>
      </c>
      <c r="G130" s="93" t="str">
        <f>'Mini Volley Girls'!B12</f>
        <v>Mini Volley Girls</v>
      </c>
      <c r="H130" s="93" t="str">
        <f>'Mini Volley Girls'!C12</f>
        <v>FLYERS</v>
      </c>
      <c r="I130" s="93" t="str">
        <f>'Mini Volley Girls'!D12</f>
        <v>PLAYVOLLEY</v>
      </c>
      <c r="J130" s="94">
        <f>'Mini Volley Girls'!E12</f>
        <v>2</v>
      </c>
      <c r="K130" s="94">
        <f>'Mini Volley Girls'!F12</f>
        <v>1</v>
      </c>
      <c r="L130" s="69"/>
      <c r="M130" s="10"/>
      <c r="N130" s="10"/>
      <c r="O130" s="45"/>
      <c r="P130" s="45"/>
      <c r="Q130" s="45"/>
      <c r="R130" s="45"/>
      <c r="S130" s="45"/>
      <c r="T130" s="46"/>
      <c r="U130" s="46"/>
    </row>
    <row r="131" spans="2:21" ht="15">
      <c r="B131" s="52"/>
      <c r="C131" s="53"/>
      <c r="D131" s="29" t="s">
        <v>43</v>
      </c>
      <c r="E131" s="27" t="s">
        <v>15</v>
      </c>
      <c r="F131" s="93" t="str">
        <f>'Mini Volley Girls'!A14</f>
        <v>WM-11</v>
      </c>
      <c r="G131" s="93" t="str">
        <f>'Mini Volley Girls'!B14</f>
        <v>Mini Volley Girls</v>
      </c>
      <c r="H131" s="93" t="str">
        <f>'Mini Volley Girls'!C14</f>
        <v>SOUTHEND RED</v>
      </c>
      <c r="I131" s="93" t="str">
        <f>'Mini Volley Girls'!D14</f>
        <v>SOUTHEND PINK</v>
      </c>
      <c r="J131" s="94">
        <f>'Mini Volley Girls'!E14</f>
        <v>0</v>
      </c>
      <c r="K131" s="94">
        <f>'Mini Volley Girls'!F14</f>
        <v>2</v>
      </c>
      <c r="L131" s="69"/>
      <c r="M131" s="10"/>
      <c r="N131" s="10"/>
      <c r="O131" s="45"/>
      <c r="P131" s="45"/>
      <c r="Q131" s="45"/>
      <c r="R131" s="45"/>
      <c r="S131" s="45"/>
      <c r="T131" s="46"/>
      <c r="U131" s="46"/>
    </row>
    <row r="132" spans="2:21" ht="15">
      <c r="B132" s="52"/>
      <c r="C132" s="53"/>
      <c r="D132" s="29" t="s">
        <v>44</v>
      </c>
      <c r="E132" s="27" t="s">
        <v>15</v>
      </c>
      <c r="F132" s="93" t="str">
        <f>'Mini Volley Girls'!A15</f>
        <v>WM-12</v>
      </c>
      <c r="G132" s="93" t="str">
        <f>'Mini Volley Girls'!B15</f>
        <v>Mini Volley Girls</v>
      </c>
      <c r="H132" s="93" t="str">
        <f>'Mini Volley Girls'!C15</f>
        <v>FLYERS U13</v>
      </c>
      <c r="I132" s="93" t="str">
        <f>'Mini Volley Girls'!D15</f>
        <v>PLAYVOLLEY</v>
      </c>
      <c r="J132" s="94">
        <f>'Mini Volley Girls'!E15</f>
        <v>0</v>
      </c>
      <c r="K132" s="94">
        <f>'Mini Volley Girls'!F15</f>
        <v>2</v>
      </c>
      <c r="L132" s="69"/>
      <c r="M132" s="10"/>
      <c r="N132" s="10"/>
      <c r="O132" s="45"/>
      <c r="P132" s="45"/>
      <c r="Q132" s="45"/>
      <c r="R132" s="45"/>
      <c r="S132" s="45"/>
      <c r="T132" s="46"/>
      <c r="U132" s="46"/>
    </row>
    <row r="133" spans="2:21" ht="15">
      <c r="B133" s="52"/>
      <c r="C133" s="53"/>
      <c r="D133" s="29" t="s">
        <v>44</v>
      </c>
      <c r="E133" s="27" t="s">
        <v>15</v>
      </c>
      <c r="F133" s="93" t="str">
        <f>'Mini Volley Girls'!A16</f>
        <v>WM-13</v>
      </c>
      <c r="G133" s="93" t="str">
        <f>'Mini Volley Girls'!B16</f>
        <v>Mini Volley Girls</v>
      </c>
      <c r="H133" s="93" t="str">
        <f>'Mini Volley Girls'!C16</f>
        <v>PAOLA</v>
      </c>
      <c r="I133" s="93" t="str">
        <f>'Mini Volley Girls'!D16</f>
        <v>SOUTHEND PINK</v>
      </c>
      <c r="J133" s="94">
        <f>'Mini Volley Girls'!E16</f>
        <v>2</v>
      </c>
      <c r="K133" s="94">
        <f>'Mini Volley Girls'!F16</f>
        <v>0</v>
      </c>
      <c r="L133" s="69"/>
      <c r="M133" s="10"/>
      <c r="N133" s="10"/>
      <c r="O133" s="45"/>
      <c r="P133" s="45"/>
      <c r="Q133" s="45"/>
      <c r="R133" s="45"/>
      <c r="S133" s="45"/>
      <c r="T133" s="46"/>
      <c r="U133" s="46"/>
    </row>
    <row r="134" spans="1:21" s="11" customFormat="1" ht="15">
      <c r="A134" s="26"/>
      <c r="B134" s="52"/>
      <c r="C134" s="53"/>
      <c r="D134" s="95" t="s">
        <v>17</v>
      </c>
      <c r="E134" s="96" t="s">
        <v>15</v>
      </c>
      <c r="F134" s="97" t="str">
        <f>'Senior Men Div 1'!A16</f>
        <v>MF-13</v>
      </c>
      <c r="G134" s="97" t="str">
        <f>'Senior Men Div 1'!B16</f>
        <v>Senior Men 1st Div</v>
      </c>
      <c r="H134" s="97" t="str">
        <f>'Senior Men Div 1'!C16</f>
        <v>IKLIN</v>
      </c>
      <c r="I134" s="97" t="str">
        <f>'Senior Men Div 1'!D16</f>
        <v>ATTARD TENOVAR</v>
      </c>
      <c r="J134" s="97">
        <f>'Senior Men Div 1'!E16</f>
        <v>0</v>
      </c>
      <c r="K134" s="97">
        <f>'Senior Men Div 1'!F16</f>
        <v>3</v>
      </c>
      <c r="L134" s="69"/>
      <c r="M134" s="10"/>
      <c r="N134" s="10"/>
      <c r="O134" s="45"/>
      <c r="P134" s="45"/>
      <c r="Q134" s="45"/>
      <c r="R134" s="45"/>
      <c r="S134" s="45"/>
      <c r="T134" s="45"/>
      <c r="U134" s="45"/>
    </row>
    <row r="135" spans="1:21" s="11" customFormat="1" ht="15">
      <c r="A135" s="26"/>
      <c r="B135" s="52"/>
      <c r="C135" s="53"/>
      <c r="D135" s="29" t="s">
        <v>18</v>
      </c>
      <c r="E135" s="27" t="s">
        <v>15</v>
      </c>
      <c r="F135" s="44" t="str">
        <f>'Senior Women Div 1'!A8</f>
        <v>WF-05</v>
      </c>
      <c r="G135" s="44" t="str">
        <f>'Senior Women Div 1'!B8</f>
        <v>Senior Women 1st Div</v>
      </c>
      <c r="H135" s="44" t="str">
        <f>'Senior Women Div 1'!C8</f>
        <v>PLAYVOLLEY GALAXY</v>
      </c>
      <c r="I135" s="44" t="str">
        <f>'Senior Women Div 1'!D8</f>
        <v>PAOLA HIBS CANDY</v>
      </c>
      <c r="J135" s="44">
        <f>'Senior Women Div 1'!E8</f>
        <v>0</v>
      </c>
      <c r="K135" s="44">
        <f>'Senior Women Div 1'!F8</f>
        <v>3</v>
      </c>
      <c r="L135" s="69"/>
      <c r="M135" s="10"/>
      <c r="N135" s="10"/>
      <c r="O135" s="45"/>
      <c r="P135" s="45"/>
      <c r="Q135" s="45"/>
      <c r="R135" s="45"/>
      <c r="S135" s="45"/>
      <c r="T135" s="45"/>
      <c r="U135" s="45"/>
    </row>
    <row r="136" spans="1:21" s="11" customFormat="1" ht="15">
      <c r="A136" s="26"/>
      <c r="B136" s="52"/>
      <c r="C136" s="83"/>
      <c r="D136" s="29" t="s">
        <v>19</v>
      </c>
      <c r="E136" s="27" t="s">
        <v>15</v>
      </c>
      <c r="F136" s="44" t="str">
        <f>'Senior Women Div 1'!A9</f>
        <v>WF-06</v>
      </c>
      <c r="G136" s="44" t="str">
        <f>'Senior Women Div 1'!B9</f>
        <v>Senior Women 1st Div</v>
      </c>
      <c r="H136" s="44" t="str">
        <f>'Senior Women Div 1'!C9</f>
        <v>KLIKK SOUTHEND</v>
      </c>
      <c r="I136" s="44" t="str">
        <f>'Senior Women Div 1'!D9</f>
        <v>TOYOTA PLAYVOLLEY</v>
      </c>
      <c r="J136" s="44">
        <f>'Senior Women Div 1'!E9</f>
        <v>2</v>
      </c>
      <c r="K136" s="44">
        <f>'Senior Women Div 1'!F9</f>
        <v>3</v>
      </c>
      <c r="L136" s="69"/>
      <c r="M136" s="10"/>
      <c r="N136" s="10"/>
      <c r="O136" s="45"/>
      <c r="P136" s="45"/>
      <c r="Q136" s="45"/>
      <c r="R136" s="45"/>
      <c r="S136" s="45"/>
      <c r="T136" s="45"/>
      <c r="U136" s="45"/>
    </row>
    <row r="137" spans="1:21" s="11" customFormat="1" ht="15">
      <c r="A137" s="26"/>
      <c r="B137" s="2"/>
      <c r="C137" s="2"/>
      <c r="D137" s="84"/>
      <c r="E137" s="2"/>
      <c r="F137" s="2"/>
      <c r="G137" s="4"/>
      <c r="H137" s="4"/>
      <c r="I137" s="5"/>
      <c r="J137" s="5"/>
      <c r="K137" s="85"/>
      <c r="L137" s="69"/>
      <c r="M137" s="10"/>
      <c r="N137" s="10"/>
      <c r="O137" s="45"/>
      <c r="P137" s="45"/>
      <c r="Q137" s="45"/>
      <c r="R137" s="45"/>
      <c r="S137" s="45"/>
      <c r="T137" s="45"/>
      <c r="U137" s="45"/>
    </row>
    <row r="138" spans="1:21" s="11" customFormat="1" ht="15">
      <c r="A138" s="26"/>
      <c r="B138" s="31" t="s">
        <v>16</v>
      </c>
      <c r="C138" s="32">
        <v>40530</v>
      </c>
      <c r="D138" s="33" t="s">
        <v>46</v>
      </c>
      <c r="E138" s="68" t="s">
        <v>15</v>
      </c>
      <c r="F138" s="51" t="s">
        <v>47</v>
      </c>
      <c r="G138" s="51"/>
      <c r="H138" s="51"/>
      <c r="I138" s="51"/>
      <c r="J138" s="51"/>
      <c r="K138" s="51"/>
      <c r="M138" s="10"/>
      <c r="N138" s="10"/>
      <c r="O138" s="45"/>
      <c r="P138" s="45"/>
      <c r="Q138" s="45"/>
      <c r="R138" s="45"/>
      <c r="S138" s="45"/>
      <c r="T138" s="45"/>
      <c r="U138" s="45"/>
    </row>
    <row r="139" spans="1:21" s="11" customFormat="1" ht="7.5" customHeight="1">
      <c r="A139" s="26"/>
      <c r="B139" s="35"/>
      <c r="C139" s="35"/>
      <c r="D139" s="77"/>
      <c r="E139" s="78"/>
      <c r="F139" s="78"/>
      <c r="G139" s="78"/>
      <c r="H139" s="79"/>
      <c r="I139" s="79"/>
      <c r="J139" s="80"/>
      <c r="K139" s="81"/>
      <c r="L139" s="69"/>
      <c r="M139" s="10"/>
      <c r="N139" s="10"/>
      <c r="O139" s="45"/>
      <c r="P139" s="45"/>
      <c r="Q139" s="45"/>
      <c r="R139" s="45"/>
      <c r="S139" s="45"/>
      <c r="T139" s="45"/>
      <c r="U139" s="45"/>
    </row>
    <row r="140" spans="1:21" s="11" customFormat="1" ht="15">
      <c r="A140" s="26"/>
      <c r="B140" s="31" t="s">
        <v>20</v>
      </c>
      <c r="C140" s="32">
        <v>40531</v>
      </c>
      <c r="D140" s="33" t="s">
        <v>34</v>
      </c>
      <c r="E140" s="31" t="s">
        <v>15</v>
      </c>
      <c r="F140" s="51" t="s">
        <v>49</v>
      </c>
      <c r="G140" s="51"/>
      <c r="H140" s="51"/>
      <c r="I140" s="51"/>
      <c r="J140" s="51"/>
      <c r="K140" s="51"/>
      <c r="L140" s="10"/>
      <c r="M140" s="10"/>
      <c r="N140" s="10"/>
      <c r="O140" s="45"/>
      <c r="P140" s="45"/>
      <c r="Q140" s="45"/>
      <c r="R140" s="45"/>
      <c r="S140" s="45"/>
      <c r="T140" s="45"/>
      <c r="U140" s="45"/>
    </row>
    <row r="141" spans="1:21" s="11" customFormat="1" ht="15">
      <c r="A141" s="26"/>
      <c r="B141" s="35"/>
      <c r="C141" s="36"/>
      <c r="D141" s="33" t="s">
        <v>17</v>
      </c>
      <c r="E141" s="68" t="s">
        <v>15</v>
      </c>
      <c r="F141" s="34" t="str">
        <f>'Senior Men Div 1'!A18</f>
        <v>MF-15</v>
      </c>
      <c r="G141" s="34" t="str">
        <f>'Senior Men Div 1'!B18</f>
        <v>Senior Men 1st Div</v>
      </c>
      <c r="H141" s="34" t="str">
        <f>'Senior Men Div 1'!C18</f>
        <v>FLEUR-DE-LYS</v>
      </c>
      <c r="I141" s="34" t="str">
        <f>'Senior Men Div 1'!D18</f>
        <v>IKLIN</v>
      </c>
      <c r="J141" s="34">
        <f>'Senior Men Div 1'!E18</f>
        <v>3</v>
      </c>
      <c r="K141" s="34">
        <f>'Senior Men Div 1'!F18</f>
        <v>0</v>
      </c>
      <c r="M141" s="10"/>
      <c r="N141" s="10"/>
      <c r="O141" s="45"/>
      <c r="P141" s="45"/>
      <c r="Q141" s="45"/>
      <c r="R141" s="45"/>
      <c r="S141" s="45"/>
      <c r="T141" s="45"/>
      <c r="U141" s="45"/>
    </row>
    <row r="142" spans="1:21" s="11" customFormat="1" ht="15">
      <c r="A142" s="26"/>
      <c r="B142" s="35"/>
      <c r="C142" s="36"/>
      <c r="D142" s="33" t="s">
        <v>18</v>
      </c>
      <c r="E142" s="68" t="s">
        <v>15</v>
      </c>
      <c r="F142" s="34" t="str">
        <f>'Senior Women Div 1'!A12</f>
        <v>WF-09</v>
      </c>
      <c r="G142" s="34" t="str">
        <f>'Senior Women Div 1'!B12</f>
        <v>Senior Women 1st Div</v>
      </c>
      <c r="H142" s="34" t="str">
        <f>'Senior Women Div 1'!C12</f>
        <v>PAOLA HIBS CANDY</v>
      </c>
      <c r="I142" s="34" t="str">
        <f>'Senior Women Div 1'!D12</f>
        <v>KLIKK SOUTHEND</v>
      </c>
      <c r="J142" s="34">
        <f>'Senior Women Div 1'!E12</f>
        <v>3</v>
      </c>
      <c r="K142" s="34">
        <f>'Senior Women Div 1'!F12</f>
        <v>0</v>
      </c>
      <c r="M142" s="10"/>
      <c r="N142" s="10"/>
      <c r="O142" s="45"/>
      <c r="P142" s="45"/>
      <c r="Q142" s="45"/>
      <c r="R142" s="45"/>
      <c r="S142" s="45"/>
      <c r="T142" s="45"/>
      <c r="U142" s="45"/>
    </row>
    <row r="143" spans="1:21" s="11" customFormat="1" ht="15">
      <c r="A143" s="26"/>
      <c r="B143" s="35"/>
      <c r="C143" s="82"/>
      <c r="D143" s="33" t="s">
        <v>19</v>
      </c>
      <c r="E143" s="68" t="s">
        <v>15</v>
      </c>
      <c r="F143" s="75" t="str">
        <f>'Senior Women Div 2'!A18</f>
        <v>WS-15</v>
      </c>
      <c r="G143" s="75" t="str">
        <f>'Senior Women Div 2'!B18</f>
        <v>Senior Women 2nd Div</v>
      </c>
      <c r="H143" s="75" t="str">
        <f>'Senior Women Div 2'!C18</f>
        <v>MELLIEHA TRITONES</v>
      </c>
      <c r="I143" s="75" t="str">
        <f>'Senior Women Div 2'!D18</f>
        <v>BIRKIRKARA</v>
      </c>
      <c r="J143" s="75">
        <f>'Senior Women Div 2'!E18</f>
        <v>0</v>
      </c>
      <c r="K143" s="75">
        <f>'Senior Women Div 2'!F18</f>
        <v>3</v>
      </c>
      <c r="L143" s="98"/>
      <c r="M143" s="10"/>
      <c r="N143" s="10"/>
      <c r="O143" s="45"/>
      <c r="P143" s="45"/>
      <c r="Q143" s="45"/>
      <c r="R143" s="45"/>
      <c r="S143" s="45"/>
      <c r="T143" s="45"/>
      <c r="U143" s="45"/>
    </row>
    <row r="144" spans="1:21" s="11" customFormat="1" ht="15">
      <c r="A144" s="26"/>
      <c r="B144" s="2"/>
      <c r="C144" s="2"/>
      <c r="D144" s="84"/>
      <c r="E144" s="2"/>
      <c r="F144" s="2"/>
      <c r="G144" s="4"/>
      <c r="H144" s="4"/>
      <c r="I144" s="5"/>
      <c r="J144" s="5"/>
      <c r="K144" s="85"/>
      <c r="L144" s="69"/>
      <c r="M144" s="10"/>
      <c r="N144" s="10"/>
      <c r="O144" s="45"/>
      <c r="P144" s="45"/>
      <c r="Q144" s="45"/>
      <c r="R144" s="45"/>
      <c r="S144" s="45"/>
      <c r="T144" s="45"/>
      <c r="U144" s="45"/>
    </row>
    <row r="145" spans="1:21" s="11" customFormat="1" ht="15">
      <c r="A145" s="26"/>
      <c r="B145" s="27" t="s">
        <v>16</v>
      </c>
      <c r="C145" s="28">
        <v>40537</v>
      </c>
      <c r="D145" s="29" t="s">
        <v>46</v>
      </c>
      <c r="E145" s="27" t="s">
        <v>15</v>
      </c>
      <c r="F145" s="60" t="s">
        <v>50</v>
      </c>
      <c r="G145" s="60"/>
      <c r="H145" s="60"/>
      <c r="I145" s="60"/>
      <c r="J145" s="60"/>
      <c r="K145" s="60"/>
      <c r="L145" s="69"/>
      <c r="M145" s="10"/>
      <c r="N145" s="10"/>
      <c r="O145" s="45"/>
      <c r="P145" s="45"/>
      <c r="Q145" s="45"/>
      <c r="R145" s="45"/>
      <c r="S145" s="45"/>
      <c r="T145" s="45"/>
      <c r="U145" s="45"/>
    </row>
    <row r="146" spans="4:21" ht="15">
      <c r="D146" s="84"/>
      <c r="G146" s="4"/>
      <c r="I146" s="5"/>
      <c r="K146" s="85"/>
      <c r="L146" s="69"/>
      <c r="M146" s="10"/>
      <c r="N146" s="10"/>
      <c r="O146" s="45"/>
      <c r="P146" s="45"/>
      <c r="Q146" s="45"/>
      <c r="R146" s="45"/>
      <c r="S146" s="45"/>
      <c r="T146" s="46"/>
      <c r="U146" s="46"/>
    </row>
    <row r="147" spans="2:21" ht="24">
      <c r="B147" s="25" t="s">
        <v>51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69"/>
      <c r="M147" s="10"/>
      <c r="N147" s="10"/>
      <c r="O147" s="45"/>
      <c r="P147" s="45"/>
      <c r="Q147" s="45"/>
      <c r="R147" s="45"/>
      <c r="S147" s="45"/>
      <c r="T147" s="46"/>
      <c r="U147" s="46"/>
    </row>
    <row r="148" spans="4:21" ht="15">
      <c r="D148" s="84"/>
      <c r="G148" s="4"/>
      <c r="I148" s="5"/>
      <c r="K148" s="85"/>
      <c r="L148" s="69"/>
      <c r="M148" s="10"/>
      <c r="N148" s="10"/>
      <c r="O148" s="45"/>
      <c r="P148" s="45"/>
      <c r="Q148" s="45"/>
      <c r="R148" s="45"/>
      <c r="S148" s="45"/>
      <c r="T148" s="46"/>
      <c r="U148" s="46"/>
    </row>
    <row r="149" spans="2:21" ht="15">
      <c r="B149" s="31" t="s">
        <v>20</v>
      </c>
      <c r="C149" s="32">
        <v>40545</v>
      </c>
      <c r="D149" s="33" t="s">
        <v>34</v>
      </c>
      <c r="E149" s="31" t="s">
        <v>15</v>
      </c>
      <c r="F149" s="51" t="s">
        <v>35</v>
      </c>
      <c r="G149" s="51"/>
      <c r="H149" s="51"/>
      <c r="I149" s="51"/>
      <c r="J149" s="51"/>
      <c r="K149" s="51"/>
      <c r="L149" s="69"/>
      <c r="M149" s="10"/>
      <c r="N149" s="10"/>
      <c r="O149" s="45"/>
      <c r="P149" s="45"/>
      <c r="Q149" s="45"/>
      <c r="R149" s="45"/>
      <c r="S149" s="45"/>
      <c r="T149" s="46"/>
      <c r="U149" s="46"/>
    </row>
    <row r="150" spans="2:21" ht="15">
      <c r="B150" s="35"/>
      <c r="C150" s="36"/>
      <c r="D150" s="33" t="s">
        <v>17</v>
      </c>
      <c r="E150" s="31" t="s">
        <v>15</v>
      </c>
      <c r="F150" s="34" t="str">
        <f>'Women National-Fr.Parnis Cup'!A4</f>
        <v>WC-01</v>
      </c>
      <c r="G150" s="34" t="str">
        <f>'Women National-Fr.Parnis Cup'!B4</f>
        <v>Women National (Fr.Parnis) Cup</v>
      </c>
      <c r="H150" s="34" t="str">
        <f>'Women National-Fr.Parnis Cup'!C4</f>
        <v>FLYERS DEPIRO</v>
      </c>
      <c r="I150" s="34" t="str">
        <f>'Women National-Fr.Parnis Cup'!D4</f>
        <v>SOUTHEND II</v>
      </c>
      <c r="J150" s="34">
        <f>'Women National-Fr.Parnis Cup'!E4</f>
        <v>3</v>
      </c>
      <c r="K150" s="34">
        <f>'Women National-Fr.Parnis Cup'!F4</f>
        <v>0</v>
      </c>
      <c r="M150" s="10"/>
      <c r="N150" s="10"/>
      <c r="O150" s="45"/>
      <c r="P150" s="45"/>
      <c r="Q150" s="45"/>
      <c r="R150" s="45"/>
      <c r="S150" s="45"/>
      <c r="T150" s="46"/>
      <c r="U150" s="46"/>
    </row>
    <row r="151" spans="2:21" ht="15">
      <c r="B151" s="35"/>
      <c r="C151" s="36"/>
      <c r="D151" s="33" t="s">
        <v>18</v>
      </c>
      <c r="E151" s="31" t="s">
        <v>15</v>
      </c>
      <c r="F151" s="34" t="str">
        <f>'Women National-Fr.Parnis Cup'!A5</f>
        <v>WC-02</v>
      </c>
      <c r="G151" s="34" t="str">
        <f>'Women National-Fr.Parnis Cup'!B5</f>
        <v>Women National (Fr.Parnis) Cup</v>
      </c>
      <c r="H151" s="34" t="str">
        <f>'Women National-Fr.Parnis Cup'!C5</f>
        <v>FLEUR-DE-LYS</v>
      </c>
      <c r="I151" s="34" t="str">
        <f>'Women National-Fr.Parnis Cup'!D5</f>
        <v>KLIKK SOUTHEND</v>
      </c>
      <c r="J151" s="34">
        <f>'Women National-Fr.Parnis Cup'!E5</f>
        <v>0</v>
      </c>
      <c r="K151" s="34">
        <f>'Women National-Fr.Parnis Cup'!F5</f>
        <v>3</v>
      </c>
      <c r="L151" s="69"/>
      <c r="M151" s="10"/>
      <c r="N151" s="10"/>
      <c r="O151" s="45"/>
      <c r="P151" s="45"/>
      <c r="Q151" s="45"/>
      <c r="R151" s="45"/>
      <c r="S151" s="45"/>
      <c r="T151" s="46"/>
      <c r="U151" s="46"/>
    </row>
    <row r="152" spans="2:21" ht="15">
      <c r="B152" s="35"/>
      <c r="C152" s="82"/>
      <c r="D152" s="33" t="s">
        <v>19</v>
      </c>
      <c r="E152" s="31" t="s">
        <v>15</v>
      </c>
      <c r="F152" s="34" t="str">
        <f>'Men National-Fr.Parnis Cup'!A5</f>
        <v>MC-02</v>
      </c>
      <c r="G152" s="34" t="str">
        <f>'Men National-Fr.Parnis Cup'!B5</f>
        <v>Men National (Fr.Parnis) Cup</v>
      </c>
      <c r="H152" s="34" t="str">
        <f>'Men National-Fr.Parnis Cup'!C5</f>
        <v>MGARR</v>
      </c>
      <c r="I152" s="34" t="str">
        <f>'Men National-Fr.Parnis Cup'!D5</f>
        <v>FLEUR-DE-LYS</v>
      </c>
      <c r="J152" s="34">
        <f>'Men National-Fr.Parnis Cup'!E5</f>
        <v>0</v>
      </c>
      <c r="K152" s="34">
        <f>'Men National-Fr.Parnis Cup'!F5</f>
        <v>3</v>
      </c>
      <c r="L152" s="69"/>
      <c r="M152" s="10"/>
      <c r="N152" s="10"/>
      <c r="O152" s="45"/>
      <c r="P152" s="45"/>
      <c r="Q152" s="45"/>
      <c r="R152" s="45"/>
      <c r="S152" s="45"/>
      <c r="T152" s="46"/>
      <c r="U152" s="46"/>
    </row>
    <row r="153" spans="2:21" ht="15">
      <c r="B153" s="70"/>
      <c r="C153" s="70"/>
      <c r="D153" s="71"/>
      <c r="E153" s="70"/>
      <c r="F153" s="70"/>
      <c r="G153" s="72"/>
      <c r="H153" s="72"/>
      <c r="I153" s="73"/>
      <c r="J153" s="73"/>
      <c r="K153" s="74"/>
      <c r="L153" s="69"/>
      <c r="M153" s="10"/>
      <c r="N153" s="10"/>
      <c r="O153" s="45"/>
      <c r="P153" s="45"/>
      <c r="Q153" s="45"/>
      <c r="R153" s="45"/>
      <c r="S153" s="45"/>
      <c r="T153" s="46"/>
      <c r="U153" s="46"/>
    </row>
    <row r="154" spans="2:21" ht="15">
      <c r="B154" s="27" t="s">
        <v>16</v>
      </c>
      <c r="C154" s="28">
        <v>40551</v>
      </c>
      <c r="D154" s="29" t="s">
        <v>46</v>
      </c>
      <c r="E154" s="27" t="s">
        <v>15</v>
      </c>
      <c r="F154" s="51" t="s">
        <v>47</v>
      </c>
      <c r="G154" s="51"/>
      <c r="H154" s="51"/>
      <c r="I154" s="51"/>
      <c r="J154" s="51"/>
      <c r="K154" s="51"/>
      <c r="L154" s="69"/>
      <c r="M154" s="10"/>
      <c r="N154" s="10"/>
      <c r="O154" s="45"/>
      <c r="P154" s="45"/>
      <c r="Q154" s="45"/>
      <c r="R154" s="45"/>
      <c r="S154" s="45"/>
      <c r="T154" s="46"/>
      <c r="U154" s="46"/>
    </row>
    <row r="155" spans="2:21" ht="15">
      <c r="B155" s="52"/>
      <c r="C155" s="53"/>
      <c r="D155" s="29" t="s">
        <v>48</v>
      </c>
      <c r="E155" s="27" t="s">
        <v>15</v>
      </c>
      <c r="F155" s="44" t="str">
        <f>'Men National-Fr.Parnis Cup'!A7</f>
        <v>MC-04</v>
      </c>
      <c r="G155" s="44" t="str">
        <f>'Men National-Fr.Parnis Cup'!B7</f>
        <v>Men National (Fr.Parnis) Cup</v>
      </c>
      <c r="H155" s="44" t="str">
        <f>'Men National-Fr.Parnis Cup'!C7</f>
        <v>VALLETTA SAN ANTONIO</v>
      </c>
      <c r="I155" s="44" t="str">
        <f>'Men National-Fr.Parnis Cup'!D7</f>
        <v>FLEUR-DE-LYS</v>
      </c>
      <c r="J155" s="44">
        <f>'Men National-Fr.Parnis Cup'!E7</f>
        <v>3</v>
      </c>
      <c r="K155" s="44">
        <f>'Men National-Fr.Parnis Cup'!F7</f>
        <v>0</v>
      </c>
      <c r="L155"/>
      <c r="M155" s="10"/>
      <c r="N155" s="10"/>
      <c r="O155" s="45"/>
      <c r="P155" s="45"/>
      <c r="Q155" s="45"/>
      <c r="R155" s="45"/>
      <c r="S155" s="45"/>
      <c r="T155" s="46"/>
      <c r="U155" s="46"/>
    </row>
    <row r="156" spans="2:21" ht="7.5" customHeight="1">
      <c r="B156" s="52"/>
      <c r="C156" s="52"/>
      <c r="D156" s="61"/>
      <c r="E156" s="62"/>
      <c r="F156" s="62"/>
      <c r="G156" s="62"/>
      <c r="H156" s="63"/>
      <c r="I156" s="63"/>
      <c r="J156" s="64"/>
      <c r="K156" s="65"/>
      <c r="L156" s="69"/>
      <c r="M156" s="10"/>
      <c r="N156" s="10"/>
      <c r="O156" s="45"/>
      <c r="P156" s="45"/>
      <c r="Q156" s="45"/>
      <c r="R156" s="45"/>
      <c r="S156" s="45"/>
      <c r="T156" s="46"/>
      <c r="U156" s="46"/>
    </row>
    <row r="157" spans="2:21" ht="15">
      <c r="B157" s="27" t="s">
        <v>20</v>
      </c>
      <c r="C157" s="28">
        <v>40552</v>
      </c>
      <c r="D157" s="29" t="s">
        <v>34</v>
      </c>
      <c r="E157" s="27" t="s">
        <v>15</v>
      </c>
      <c r="F157" s="51" t="s">
        <v>35</v>
      </c>
      <c r="G157" s="51"/>
      <c r="H157" s="51"/>
      <c r="I157" s="51"/>
      <c r="J157" s="51"/>
      <c r="K157" s="51"/>
      <c r="L157" s="69"/>
      <c r="M157" s="10"/>
      <c r="N157" s="10"/>
      <c r="O157" s="45"/>
      <c r="P157" s="45"/>
      <c r="Q157" s="45"/>
      <c r="R157" s="45"/>
      <c r="S157" s="45"/>
      <c r="T157" s="46"/>
      <c r="U157" s="46"/>
    </row>
    <row r="158" spans="2:21" ht="15">
      <c r="B158" s="52"/>
      <c r="C158" s="53"/>
      <c r="D158" s="29" t="s">
        <v>43</v>
      </c>
      <c r="E158" s="27" t="s">
        <v>15</v>
      </c>
      <c r="F158" s="44" t="str">
        <f>'Mini Volley Girls'!A18</f>
        <v>WM-15</v>
      </c>
      <c r="G158" s="44" t="str">
        <f>'Mini Volley Girls'!B18</f>
        <v>Mini Volley Girls</v>
      </c>
      <c r="H158" s="44" t="str">
        <f>'Mini Volley Girls'!C18</f>
        <v>SOUTHEND RED</v>
      </c>
      <c r="I158" s="44" t="str">
        <f>'Mini Volley Girls'!D18</f>
        <v>FLYERS</v>
      </c>
      <c r="J158" s="44">
        <f>'Mini Volley Girls'!E18</f>
        <v>0</v>
      </c>
      <c r="K158" s="44">
        <f>'Mini Volley Girls'!F18</f>
        <v>2</v>
      </c>
      <c r="L158" s="69"/>
      <c r="M158" s="10"/>
      <c r="N158" s="10"/>
      <c r="O158" s="45"/>
      <c r="P158" s="45"/>
      <c r="Q158" s="45"/>
      <c r="R158" s="45"/>
      <c r="S158" s="45"/>
      <c r="T158" s="46"/>
      <c r="U158" s="46"/>
    </row>
    <row r="159" spans="2:21" ht="15">
      <c r="B159" s="52"/>
      <c r="C159" s="53"/>
      <c r="D159" s="29" t="s">
        <v>44</v>
      </c>
      <c r="E159" s="27" t="s">
        <v>15</v>
      </c>
      <c r="F159" s="44" t="str">
        <f>'Mini Volley Girls'!A19</f>
        <v>WM-16</v>
      </c>
      <c r="G159" s="44" t="str">
        <f>'Mini Volley Girls'!B19</f>
        <v>Mini Volley Girls</v>
      </c>
      <c r="H159" s="44" t="str">
        <f>'Mini Volley Girls'!C19</f>
        <v>PLAYVOLLEY</v>
      </c>
      <c r="I159" s="44" t="str">
        <f>'Mini Volley Girls'!D19</f>
        <v>PAOLA</v>
      </c>
      <c r="J159" s="44">
        <f>'Mini Volley Girls'!E19</f>
        <v>0</v>
      </c>
      <c r="K159" s="44">
        <f>'Mini Volley Girls'!F19</f>
        <v>2</v>
      </c>
      <c r="L159" s="69"/>
      <c r="M159" s="10"/>
      <c r="N159" s="10"/>
      <c r="O159" s="45"/>
      <c r="P159" s="45"/>
      <c r="Q159" s="45"/>
      <c r="R159" s="45"/>
      <c r="S159" s="45"/>
      <c r="T159" s="46"/>
      <c r="U159" s="46"/>
    </row>
    <row r="160" spans="2:21" ht="15">
      <c r="B160" s="52"/>
      <c r="C160" s="53"/>
      <c r="D160" s="29" t="s">
        <v>44</v>
      </c>
      <c r="E160" s="27" t="s">
        <v>15</v>
      </c>
      <c r="F160" s="44" t="str">
        <f>'Mini Volley Girls'!A20</f>
        <v>WM-17</v>
      </c>
      <c r="G160" s="44" t="str">
        <f>'Mini Volley Girls'!B20</f>
        <v>Mini Volley Girls</v>
      </c>
      <c r="H160" s="44" t="str">
        <f>'Mini Volley Girls'!C20</f>
        <v>SOUTHEND PINK</v>
      </c>
      <c r="I160" s="44" t="str">
        <f>'Mini Volley Girls'!D20</f>
        <v>FLYERS</v>
      </c>
      <c r="J160" s="44">
        <f>'Mini Volley Girls'!E20</f>
        <v>0</v>
      </c>
      <c r="K160" s="44">
        <f>'Mini Volley Girls'!F20</f>
        <v>2</v>
      </c>
      <c r="L160" s="69"/>
      <c r="M160" s="10"/>
      <c r="N160" s="10"/>
      <c r="O160" s="45"/>
      <c r="P160" s="45"/>
      <c r="Q160" s="45"/>
      <c r="R160" s="45"/>
      <c r="S160" s="45"/>
      <c r="T160" s="46"/>
      <c r="U160" s="46"/>
    </row>
    <row r="161" spans="2:21" ht="15">
      <c r="B161" s="52"/>
      <c r="C161" s="53"/>
      <c r="D161" s="29" t="s">
        <v>17</v>
      </c>
      <c r="E161" s="27" t="s">
        <v>15</v>
      </c>
      <c r="F161" s="44" t="str">
        <f>'Women National-Fr.Parnis Cup'!A6</f>
        <v>WC-03</v>
      </c>
      <c r="G161" s="44" t="str">
        <f>'Women National-Fr.Parnis Cup'!B6</f>
        <v>Women National (Fr.Parnis) Cup</v>
      </c>
      <c r="H161" s="44" t="str">
        <f>'Women National-Fr.Parnis Cup'!C6</f>
        <v>GOLDEN GIRLS</v>
      </c>
      <c r="I161" s="44" t="str">
        <f>'Women National-Fr.Parnis Cup'!D6</f>
        <v>FLYERS II</v>
      </c>
      <c r="J161" s="44">
        <f>'Women National-Fr.Parnis Cup'!E6</f>
        <v>3</v>
      </c>
      <c r="K161" s="44">
        <f>'Women National-Fr.Parnis Cup'!F6</f>
        <v>0</v>
      </c>
      <c r="L161" s="10"/>
      <c r="M161" s="10"/>
      <c r="N161" s="10"/>
      <c r="O161" s="45"/>
      <c r="P161" s="45"/>
      <c r="Q161" s="45"/>
      <c r="R161" s="45"/>
      <c r="S161" s="45"/>
      <c r="T161" s="46"/>
      <c r="U161" s="46"/>
    </row>
    <row r="162" spans="2:21" ht="15">
      <c r="B162" s="52"/>
      <c r="C162" s="53"/>
      <c r="D162" s="29" t="s">
        <v>18</v>
      </c>
      <c r="E162" s="27" t="s">
        <v>15</v>
      </c>
      <c r="F162" s="44" t="str">
        <f>'Senior Women Div 1'!A14</f>
        <v>WF-11</v>
      </c>
      <c r="G162" s="44" t="str">
        <f>'Senior Women Div 1'!B14</f>
        <v>Senior Women 1st Div</v>
      </c>
      <c r="H162" s="44" t="str">
        <f>'Senior Women Div 1'!C14</f>
        <v>TOYOTA PLAYVOLLEY</v>
      </c>
      <c r="I162" s="44" t="str">
        <f>'Senior Women Div 1'!D14</f>
        <v>FLEUR-DE-LYS</v>
      </c>
      <c r="J162" s="44">
        <f>'Senior Women Div 1'!E14</f>
        <v>3</v>
      </c>
      <c r="K162" s="44">
        <f>'Senior Women Div 1'!F14</f>
        <v>0</v>
      </c>
      <c r="M162" s="10"/>
      <c r="N162" s="10"/>
      <c r="O162" s="45"/>
      <c r="P162" s="45"/>
      <c r="Q162" s="45"/>
      <c r="R162" s="45"/>
      <c r="S162" s="45"/>
      <c r="T162" s="46"/>
      <c r="U162" s="46"/>
    </row>
    <row r="163" spans="2:21" ht="15">
      <c r="B163" s="52"/>
      <c r="C163" s="83"/>
      <c r="D163" s="29" t="s">
        <v>19</v>
      </c>
      <c r="E163" s="27" t="s">
        <v>15</v>
      </c>
      <c r="F163" s="44" t="str">
        <f>'Senior Women Div 1'!A15</f>
        <v>WF-12</v>
      </c>
      <c r="G163" s="44" t="str">
        <f>'Senior Women Div 1'!B15</f>
        <v>Senior Women 1st Div</v>
      </c>
      <c r="H163" s="44" t="str">
        <f>'Senior Women Div 1'!C15</f>
        <v>FLYERS DEPIRO</v>
      </c>
      <c r="I163" s="44" t="str">
        <f>'Senior Women Div 1'!D15</f>
        <v>PAOLA HIBS CANDY</v>
      </c>
      <c r="J163" s="44">
        <f>'Senior Women Div 1'!E15</f>
        <v>1</v>
      </c>
      <c r="K163" s="44">
        <f>'Senior Women Div 1'!F15</f>
        <v>3</v>
      </c>
      <c r="L163" s="10"/>
      <c r="M163" s="10"/>
      <c r="N163" s="10"/>
      <c r="O163" s="45"/>
      <c r="P163" s="45"/>
      <c r="Q163" s="45"/>
      <c r="R163" s="45"/>
      <c r="S163" s="45"/>
      <c r="T163" s="46"/>
      <c r="U163" s="46"/>
    </row>
    <row r="164" spans="4:21" ht="15">
      <c r="D164" s="84"/>
      <c r="G164" s="4"/>
      <c r="I164" s="5"/>
      <c r="K164" s="85"/>
      <c r="L164" s="10"/>
      <c r="M164" s="10"/>
      <c r="N164" s="10"/>
      <c r="O164" s="45"/>
      <c r="P164" s="45"/>
      <c r="Q164" s="45"/>
      <c r="R164" s="45"/>
      <c r="S164" s="45"/>
      <c r="T164" s="46"/>
      <c r="U164" s="46"/>
    </row>
    <row r="165" spans="2:21" ht="15">
      <c r="B165" s="31" t="s">
        <v>16</v>
      </c>
      <c r="C165" s="32">
        <v>40558</v>
      </c>
      <c r="D165" s="33" t="s">
        <v>46</v>
      </c>
      <c r="E165" s="31" t="s">
        <v>15</v>
      </c>
      <c r="F165" s="51" t="s">
        <v>47</v>
      </c>
      <c r="G165" s="51"/>
      <c r="H165" s="51"/>
      <c r="I165" s="51"/>
      <c r="J165" s="51"/>
      <c r="K165" s="51"/>
      <c r="L165" s="10"/>
      <c r="M165" s="10"/>
      <c r="N165" s="10"/>
      <c r="O165" s="45"/>
      <c r="P165" s="45"/>
      <c r="Q165" s="45"/>
      <c r="R165" s="45"/>
      <c r="S165" s="45"/>
      <c r="T165" s="46"/>
      <c r="U165" s="46"/>
    </row>
    <row r="166" spans="2:21" ht="15">
      <c r="B166" s="35"/>
      <c r="C166" s="36"/>
      <c r="D166" s="33" t="s">
        <v>48</v>
      </c>
      <c r="E166" s="31" t="s">
        <v>15</v>
      </c>
      <c r="F166" s="34" t="str">
        <f>'Men National-Fr.Parnis Cup'!A4</f>
        <v>MC-01</v>
      </c>
      <c r="G166" s="34" t="str">
        <f>'Men National-Fr.Parnis Cup'!B4</f>
        <v>Men National (Fr.Parnis) Cup</v>
      </c>
      <c r="H166" s="34" t="str">
        <f>'Men National-Fr.Parnis Cup'!C4</f>
        <v>ATTARD TENOVAR</v>
      </c>
      <c r="I166" s="34" t="str">
        <f>'Men National-Fr.Parnis Cup'!D4</f>
        <v>SLIEMA</v>
      </c>
      <c r="J166" s="34">
        <f>'Men National-Fr.Parnis Cup'!E4</f>
        <v>3</v>
      </c>
      <c r="K166" s="34">
        <f>'Men National-Fr.Parnis Cup'!F4</f>
        <v>0</v>
      </c>
      <c r="L166"/>
      <c r="M166" s="10"/>
      <c r="N166" s="10"/>
      <c r="O166" s="45"/>
      <c r="P166" s="45"/>
      <c r="Q166" s="45"/>
      <c r="R166" s="45"/>
      <c r="S166" s="45"/>
      <c r="T166" s="46"/>
      <c r="U166" s="46"/>
    </row>
    <row r="167" spans="2:21" ht="7.5" customHeight="1">
      <c r="B167" s="35"/>
      <c r="C167" s="35"/>
      <c r="D167" s="77"/>
      <c r="E167" s="78"/>
      <c r="F167" s="78"/>
      <c r="G167" s="78"/>
      <c r="H167" s="79"/>
      <c r="I167" s="79"/>
      <c r="J167" s="80"/>
      <c r="K167" s="81"/>
      <c r="L167" s="10"/>
      <c r="M167" s="10"/>
      <c r="N167" s="10"/>
      <c r="O167" s="45"/>
      <c r="P167" s="45"/>
      <c r="Q167" s="45"/>
      <c r="R167" s="45"/>
      <c r="S167" s="45"/>
      <c r="T167" s="46"/>
      <c r="U167" s="46"/>
    </row>
    <row r="168" spans="2:21" ht="15">
      <c r="B168" s="31" t="s">
        <v>20</v>
      </c>
      <c r="C168" s="32">
        <v>40559</v>
      </c>
      <c r="D168" s="33" t="s">
        <v>34</v>
      </c>
      <c r="E168" s="31" t="s">
        <v>15</v>
      </c>
      <c r="F168" s="86" t="s">
        <v>35</v>
      </c>
      <c r="G168" s="86"/>
      <c r="H168" s="86"/>
      <c r="I168" s="86"/>
      <c r="J168" s="86"/>
      <c r="K168" s="86"/>
      <c r="L168" s="10"/>
      <c r="M168" s="10"/>
      <c r="N168" s="10"/>
      <c r="O168" s="45"/>
      <c r="P168" s="45"/>
      <c r="Q168" s="45"/>
      <c r="R168" s="45"/>
      <c r="S168" s="45"/>
      <c r="T168" s="46"/>
      <c r="U168" s="46"/>
    </row>
    <row r="169" spans="2:21" ht="15">
      <c r="B169" s="35"/>
      <c r="C169" s="36"/>
      <c r="D169" s="33" t="s">
        <v>43</v>
      </c>
      <c r="E169" s="68" t="s">
        <v>15</v>
      </c>
      <c r="F169" s="34" t="str">
        <f>'Mini Volley Girls'!A13</f>
        <v>WM-10</v>
      </c>
      <c r="G169" s="34" t="str">
        <f>'Mini Volley Girls'!B13</f>
        <v>Mini Volley Girls</v>
      </c>
      <c r="H169" s="34" t="str">
        <f>'Mini Volley Girls'!C13</f>
        <v>FLEUR-DE-LYS</v>
      </c>
      <c r="I169" s="34" t="str">
        <f>'Mini Volley Girls'!D13</f>
        <v>PAOLA</v>
      </c>
      <c r="J169" s="34">
        <f>'Mini Volley Girls'!E13</f>
        <v>0</v>
      </c>
      <c r="K169" s="34">
        <f>'Mini Volley Girls'!F13</f>
        <v>2</v>
      </c>
      <c r="L169"/>
      <c r="M169" s="10"/>
      <c r="N169" s="10"/>
      <c r="O169" s="45"/>
      <c r="P169" s="45"/>
      <c r="Q169" s="45"/>
      <c r="R169" s="45"/>
      <c r="S169" s="45"/>
      <c r="T169" s="46"/>
      <c r="U169" s="46"/>
    </row>
    <row r="170" spans="2:21" ht="15">
      <c r="B170" s="35"/>
      <c r="C170" s="36"/>
      <c r="D170" s="33" t="s">
        <v>44</v>
      </c>
      <c r="E170" s="68" t="s">
        <v>15</v>
      </c>
      <c r="F170" s="34" t="str">
        <f>'Mini Volley Girls'!A22</f>
        <v>WM-19</v>
      </c>
      <c r="G170" s="34" t="str">
        <f>'Mini Volley Girls'!B22</f>
        <v>Mini Volley Girls</v>
      </c>
      <c r="H170" s="34" t="str">
        <f>'Mini Volley Girls'!C22</f>
        <v>PAOLA</v>
      </c>
      <c r="I170" s="34" t="str">
        <f>'Mini Volley Girls'!D22</f>
        <v>FLYERS</v>
      </c>
      <c r="J170" s="34">
        <f>'Mini Volley Girls'!E22</f>
        <v>0</v>
      </c>
      <c r="K170" s="34">
        <f>'Mini Volley Girls'!F22</f>
        <v>2</v>
      </c>
      <c r="L170" s="10"/>
      <c r="M170" s="10"/>
      <c r="N170" s="10"/>
      <c r="O170" s="45"/>
      <c r="P170" s="45"/>
      <c r="Q170" s="45"/>
      <c r="R170" s="45"/>
      <c r="S170" s="45"/>
      <c r="T170" s="46"/>
      <c r="U170" s="46"/>
    </row>
    <row r="171" spans="2:21" ht="15">
      <c r="B171" s="35"/>
      <c r="C171" s="36"/>
      <c r="D171" s="33" t="s">
        <v>44</v>
      </c>
      <c r="E171" s="68" t="s">
        <v>15</v>
      </c>
      <c r="F171" s="34" t="str">
        <f>'Mini Volley Girls'!A17</f>
        <v>WM-14</v>
      </c>
      <c r="G171" s="34" t="str">
        <f>'Mini Volley Girls'!B17</f>
        <v>Mini Volley Girls</v>
      </c>
      <c r="H171" s="34" t="str">
        <f>'Mini Volley Girls'!C17</f>
        <v>FLEUR-DE-LYS</v>
      </c>
      <c r="I171" s="34" t="str">
        <f>'Mini Volley Girls'!D17</f>
        <v>PLAYVOLLEY</v>
      </c>
      <c r="J171" s="34">
        <f>'Mini Volley Girls'!E17</f>
        <v>0</v>
      </c>
      <c r="K171" s="34">
        <f>'Mini Volley Girls'!F17</f>
        <v>2</v>
      </c>
      <c r="L171" s="10"/>
      <c r="M171" s="10"/>
      <c r="N171" s="10"/>
      <c r="O171" s="45"/>
      <c r="P171" s="45"/>
      <c r="Q171" s="45"/>
      <c r="R171" s="45"/>
      <c r="S171" s="45"/>
      <c r="T171" s="46"/>
      <c r="U171" s="46"/>
    </row>
    <row r="172" spans="2:21" ht="15">
      <c r="B172" s="35"/>
      <c r="C172" s="36"/>
      <c r="D172" s="33" t="s">
        <v>17</v>
      </c>
      <c r="E172" s="68" t="s">
        <v>15</v>
      </c>
      <c r="F172" s="34" t="str">
        <f>'Senior Women Div 1'!A7</f>
        <v>WF-04</v>
      </c>
      <c r="G172" s="34" t="str">
        <f>'Senior Women Div 1'!B7</f>
        <v>Senior Women 1st Div</v>
      </c>
      <c r="H172" s="34" t="str">
        <f>'Senior Women Div 1'!C7</f>
        <v>FLYERS DEPIRO</v>
      </c>
      <c r="I172" s="34" t="str">
        <f>'Senior Women Div 1'!D7</f>
        <v>FLEUR-DE-LYS</v>
      </c>
      <c r="J172" s="34">
        <f>'Senior Women Div 1'!E7</f>
        <v>3</v>
      </c>
      <c r="K172" s="34">
        <f>'Senior Women Div 1'!F7</f>
        <v>1</v>
      </c>
      <c r="L172" s="10"/>
      <c r="M172" s="10"/>
      <c r="N172" s="10"/>
      <c r="O172" s="45"/>
      <c r="P172" s="45"/>
      <c r="Q172" s="45"/>
      <c r="R172" s="45"/>
      <c r="S172" s="45"/>
      <c r="T172" s="46"/>
      <c r="U172" s="46"/>
    </row>
    <row r="173" spans="2:21" ht="15">
      <c r="B173" s="35"/>
      <c r="C173" s="36"/>
      <c r="D173" s="33" t="s">
        <v>18</v>
      </c>
      <c r="E173" s="31" t="s">
        <v>15</v>
      </c>
      <c r="F173" s="34" t="str">
        <f>'Women National-Fr.Parnis Cup'!A8</f>
        <v>WC-05</v>
      </c>
      <c r="G173" s="34" t="str">
        <f>'Women National-Fr.Parnis Cup'!B8</f>
        <v>Women National (Fr.Parnis) Cup</v>
      </c>
      <c r="H173" s="34" t="str">
        <f>'Women National-Fr.Parnis Cup'!C8</f>
        <v>PAOLA HIBS CANDY</v>
      </c>
      <c r="I173" s="34" t="str">
        <f>'Women National-Fr.Parnis Cup'!D8</f>
        <v>GOLDEN GIRLS</v>
      </c>
      <c r="J173" s="34">
        <f>'Women National-Fr.Parnis Cup'!E8</f>
        <v>3</v>
      </c>
      <c r="K173" s="34">
        <f>'Women National-Fr.Parnis Cup'!F8</f>
        <v>0</v>
      </c>
      <c r="L173" s="10"/>
      <c r="M173" s="10"/>
      <c r="N173" s="10"/>
      <c r="O173" s="45"/>
      <c r="P173" s="45"/>
      <c r="Q173" s="45"/>
      <c r="R173" s="45"/>
      <c r="S173" s="45"/>
      <c r="T173" s="46"/>
      <c r="U173" s="46"/>
    </row>
    <row r="174" spans="2:21" ht="15">
      <c r="B174" s="35"/>
      <c r="C174" s="82"/>
      <c r="D174" s="33" t="s">
        <v>19</v>
      </c>
      <c r="E174" s="31" t="s">
        <v>15</v>
      </c>
      <c r="F174" s="34" t="str">
        <f>'Senior Women Div 2'!A22</f>
        <v>WS-19</v>
      </c>
      <c r="G174" s="34" t="str">
        <f>'Senior Women Div 2'!B22</f>
        <v>Senior Women 2nd Div</v>
      </c>
      <c r="H174" s="34" t="str">
        <f>'Senior Women Div 2'!C22</f>
        <v>FLYERS DEPIRO II</v>
      </c>
      <c r="I174" s="34" t="str">
        <f>'Senior Women Div 2'!D22</f>
        <v>BIRKIRKARA</v>
      </c>
      <c r="J174" s="34">
        <f>'Senior Women Div 2'!E22</f>
        <v>3</v>
      </c>
      <c r="K174" s="34">
        <f>'Senior Women Div 2'!F22</f>
        <v>1</v>
      </c>
      <c r="L174" s="10"/>
      <c r="M174" s="10"/>
      <c r="N174" s="10"/>
      <c r="O174" s="45"/>
      <c r="P174" s="45"/>
      <c r="Q174" s="45"/>
      <c r="R174" s="45"/>
      <c r="S174" s="45"/>
      <c r="T174" s="46"/>
      <c r="U174" s="46"/>
    </row>
    <row r="175" spans="4:21" ht="15">
      <c r="D175" s="84"/>
      <c r="G175" s="4"/>
      <c r="I175" s="5"/>
      <c r="K175" s="85"/>
      <c r="L175" s="10"/>
      <c r="M175" s="10"/>
      <c r="N175" s="10"/>
      <c r="O175" s="45"/>
      <c r="P175" s="45"/>
      <c r="Q175" s="45"/>
      <c r="R175" s="45"/>
      <c r="S175" s="45"/>
      <c r="T175" s="46"/>
      <c r="U175" s="46"/>
    </row>
    <row r="176" spans="2:21" ht="15">
      <c r="B176" s="27" t="s">
        <v>16</v>
      </c>
      <c r="C176" s="28">
        <v>40565</v>
      </c>
      <c r="D176" s="29" t="s">
        <v>46</v>
      </c>
      <c r="E176" s="27" t="s">
        <v>15</v>
      </c>
      <c r="F176" s="60" t="s">
        <v>31</v>
      </c>
      <c r="G176" s="60"/>
      <c r="H176" s="60"/>
      <c r="I176" s="60"/>
      <c r="J176" s="60"/>
      <c r="K176" s="60"/>
      <c r="L176" s="10"/>
      <c r="M176" s="10"/>
      <c r="N176" s="10"/>
      <c r="O176" s="45"/>
      <c r="P176" s="45"/>
      <c r="Q176" s="45"/>
      <c r="R176" s="45"/>
      <c r="S176" s="45"/>
      <c r="T176" s="46"/>
      <c r="U176" s="46"/>
    </row>
    <row r="177" spans="2:21" ht="7.5" customHeight="1">
      <c r="B177" s="52"/>
      <c r="C177" s="52"/>
      <c r="D177" s="61"/>
      <c r="E177" s="62"/>
      <c r="F177" s="62"/>
      <c r="G177" s="62"/>
      <c r="H177" s="63"/>
      <c r="I177" s="63"/>
      <c r="J177" s="64"/>
      <c r="K177" s="65"/>
      <c r="L177" s="10"/>
      <c r="M177" s="10"/>
      <c r="N177" s="10"/>
      <c r="O177" s="45"/>
      <c r="P177" s="45"/>
      <c r="Q177" s="45"/>
      <c r="R177" s="45"/>
      <c r="S177" s="45"/>
      <c r="T177" s="46"/>
      <c r="U177" s="46"/>
    </row>
    <row r="178" spans="2:21" ht="15">
      <c r="B178" s="27" t="s">
        <v>20</v>
      </c>
      <c r="C178" s="28">
        <v>40566</v>
      </c>
      <c r="D178" s="29" t="s">
        <v>34</v>
      </c>
      <c r="E178" s="27" t="s">
        <v>15</v>
      </c>
      <c r="F178" s="60" t="s">
        <v>31</v>
      </c>
      <c r="G178" s="60"/>
      <c r="H178" s="60"/>
      <c r="I178" s="60"/>
      <c r="J178" s="60"/>
      <c r="K178" s="60"/>
      <c r="L178" s="10"/>
      <c r="M178" s="10"/>
      <c r="N178" s="10"/>
      <c r="O178" s="45"/>
      <c r="P178" s="45"/>
      <c r="Q178" s="45"/>
      <c r="R178" s="45"/>
      <c r="S178" s="45"/>
      <c r="T178" s="46"/>
      <c r="U178" s="46"/>
    </row>
    <row r="179" spans="2:21" ht="15">
      <c r="B179" s="11"/>
      <c r="C179" s="99"/>
      <c r="D179" s="43"/>
      <c r="E179" s="11"/>
      <c r="F179" s="12"/>
      <c r="G179" s="12"/>
      <c r="H179" s="12"/>
      <c r="I179" s="12"/>
      <c r="J179" s="12"/>
      <c r="K179" s="12"/>
      <c r="L179" s="10"/>
      <c r="M179" s="10"/>
      <c r="N179" s="10"/>
      <c r="O179" s="45"/>
      <c r="P179" s="45"/>
      <c r="Q179" s="45"/>
      <c r="R179" s="45"/>
      <c r="S179" s="45"/>
      <c r="T179" s="46"/>
      <c r="U179" s="46"/>
    </row>
    <row r="180" spans="2:21" ht="15">
      <c r="B180" s="31" t="s">
        <v>16</v>
      </c>
      <c r="C180" s="32">
        <v>40572</v>
      </c>
      <c r="D180" s="33" t="s">
        <v>46</v>
      </c>
      <c r="E180" s="31" t="s">
        <v>15</v>
      </c>
      <c r="F180" s="51" t="s">
        <v>47</v>
      </c>
      <c r="G180" s="51"/>
      <c r="H180" s="51"/>
      <c r="I180" s="51"/>
      <c r="J180" s="51"/>
      <c r="K180" s="51"/>
      <c r="L180" s="10"/>
      <c r="M180" s="10"/>
      <c r="N180" s="10"/>
      <c r="O180" s="45"/>
      <c r="P180" s="45"/>
      <c r="Q180" s="45"/>
      <c r="R180" s="45"/>
      <c r="S180" s="45"/>
      <c r="T180" s="46"/>
      <c r="U180" s="46"/>
    </row>
    <row r="181" spans="2:21" ht="15">
      <c r="B181" s="35"/>
      <c r="C181" s="36"/>
      <c r="D181" s="33" t="s">
        <v>48</v>
      </c>
      <c r="E181" s="31" t="s">
        <v>15</v>
      </c>
      <c r="F181" s="34" t="str">
        <f>'Senior Women Div 1'!A31</f>
        <v>WF-28</v>
      </c>
      <c r="G181" s="34" t="str">
        <f>'Senior Women Div 1'!B31</f>
        <v>Senior Women 1st Div</v>
      </c>
      <c r="H181" s="34" t="str">
        <f>'Senior Women Div 1'!C31</f>
        <v>PLAYVOLLEY GALAXY</v>
      </c>
      <c r="I181" s="34" t="str">
        <f>'Senior Women Div 1'!D31</f>
        <v>TOYOTA PLAYVOLLEY</v>
      </c>
      <c r="J181" s="34">
        <f>'Senior Women Div 1'!E31</f>
        <v>0</v>
      </c>
      <c r="K181" s="34">
        <f>'Senior Women Div 1'!F31</f>
        <v>3</v>
      </c>
      <c r="M181" s="10"/>
      <c r="N181" s="10"/>
      <c r="O181" s="45"/>
      <c r="P181" s="45"/>
      <c r="Q181" s="45"/>
      <c r="R181" s="45"/>
      <c r="S181" s="45"/>
      <c r="T181" s="46"/>
      <c r="U181" s="46"/>
    </row>
    <row r="182" spans="2:21" ht="7.5" customHeight="1">
      <c r="B182" s="35"/>
      <c r="C182" s="35"/>
      <c r="D182" s="77"/>
      <c r="E182" s="78"/>
      <c r="F182" s="78"/>
      <c r="G182" s="78"/>
      <c r="H182" s="79"/>
      <c r="I182" s="79"/>
      <c r="J182" s="80"/>
      <c r="K182" s="81"/>
      <c r="L182" s="10"/>
      <c r="M182" s="10"/>
      <c r="N182" s="10"/>
      <c r="O182" s="45"/>
      <c r="P182" s="45"/>
      <c r="Q182" s="45"/>
      <c r="R182" s="45"/>
      <c r="S182" s="45"/>
      <c r="T182" s="46"/>
      <c r="U182" s="46"/>
    </row>
    <row r="183" spans="2:21" ht="15">
      <c r="B183" s="31" t="s">
        <v>20</v>
      </c>
      <c r="C183" s="32">
        <v>40573</v>
      </c>
      <c r="D183" s="37" t="s">
        <v>34</v>
      </c>
      <c r="E183" s="38" t="s">
        <v>15</v>
      </c>
      <c r="F183" s="86" t="s">
        <v>35</v>
      </c>
      <c r="G183" s="86"/>
      <c r="H183" s="86"/>
      <c r="I183" s="86"/>
      <c r="J183" s="86"/>
      <c r="K183" s="86"/>
      <c r="L183" s="10"/>
      <c r="M183" s="10"/>
      <c r="N183" s="10"/>
      <c r="O183" s="45"/>
      <c r="P183" s="45"/>
      <c r="Q183" s="45"/>
      <c r="R183" s="45"/>
      <c r="S183" s="45"/>
      <c r="T183" s="46"/>
      <c r="U183" s="46"/>
    </row>
    <row r="184" spans="2:21" ht="15">
      <c r="B184" s="35"/>
      <c r="C184" s="36"/>
      <c r="D184" s="100" t="s">
        <v>52</v>
      </c>
      <c r="E184" s="38" t="s">
        <v>15</v>
      </c>
      <c r="F184" s="101" t="str">
        <f>'U13 Girls'!A4</f>
        <v>WY-01</v>
      </c>
      <c r="G184" s="101" t="str">
        <f>'U13 Girls'!B4</f>
        <v>U13 Girls</v>
      </c>
      <c r="H184" s="101" t="str">
        <f>'U13 Girls'!C4</f>
        <v>FLYERS</v>
      </c>
      <c r="I184" s="101" t="str">
        <f>'U13 Girls'!D4</f>
        <v>TGIF</v>
      </c>
      <c r="J184" s="102">
        <f>'U13 Girls'!E4</f>
        <v>2</v>
      </c>
      <c r="K184" s="102">
        <f>'U13 Girls'!F4</f>
        <v>0</v>
      </c>
      <c r="L184" s="10"/>
      <c r="M184" s="10"/>
      <c r="N184" s="10"/>
      <c r="O184" s="45"/>
      <c r="P184" s="45"/>
      <c r="Q184" s="45"/>
      <c r="R184" s="45"/>
      <c r="S184" s="45"/>
      <c r="T184" s="46"/>
      <c r="U184" s="46"/>
    </row>
    <row r="185" spans="2:21" ht="15">
      <c r="B185" s="35"/>
      <c r="C185" s="36"/>
      <c r="D185" s="100" t="s">
        <v>52</v>
      </c>
      <c r="E185" s="38" t="s">
        <v>15</v>
      </c>
      <c r="F185" s="101" t="str">
        <f>'U13 Girls'!A5</f>
        <v>WY-02</v>
      </c>
      <c r="G185" s="101" t="str">
        <f>'U13 Girls'!B5</f>
        <v>U13 Girls</v>
      </c>
      <c r="H185" s="101" t="str">
        <f>'U13 Girls'!C5</f>
        <v>PAOLA</v>
      </c>
      <c r="I185" s="101" t="str">
        <f>'U13 Girls'!D5</f>
        <v>PLAYVOLLEY</v>
      </c>
      <c r="J185" s="102">
        <f>'U13 Girls'!E5</f>
        <v>2</v>
      </c>
      <c r="K185" s="102">
        <f>'U13 Girls'!F5</f>
        <v>1</v>
      </c>
      <c r="L185" s="10"/>
      <c r="M185" s="10"/>
      <c r="N185" s="10"/>
      <c r="O185" s="45"/>
      <c r="P185" s="45"/>
      <c r="Q185" s="45"/>
      <c r="R185" s="45"/>
      <c r="S185" s="45"/>
      <c r="T185" s="46"/>
      <c r="U185" s="46"/>
    </row>
    <row r="186" spans="2:21" ht="15">
      <c r="B186" s="35"/>
      <c r="C186" s="36"/>
      <c r="D186" s="100" t="s">
        <v>53</v>
      </c>
      <c r="E186" s="38" t="s">
        <v>15</v>
      </c>
      <c r="F186" s="101" t="str">
        <f>'U13 Girls'!A6</f>
        <v>WY-03</v>
      </c>
      <c r="G186" s="101" t="str">
        <f>'U13 Girls'!B6</f>
        <v>U13 Girls</v>
      </c>
      <c r="H186" s="101" t="str">
        <f>'U13 Girls'!C6</f>
        <v>FLYERS</v>
      </c>
      <c r="I186" s="101" t="str">
        <f>'U13 Girls'!D6</f>
        <v>FLEUR-DE-LYS</v>
      </c>
      <c r="J186" s="102">
        <f>'U13 Girls'!E6</f>
        <v>0</v>
      </c>
      <c r="K186" s="102">
        <f>'U13 Girls'!F6</f>
        <v>2</v>
      </c>
      <c r="L186" s="10"/>
      <c r="M186" s="10"/>
      <c r="N186" s="10"/>
      <c r="O186" s="45"/>
      <c r="P186" s="45"/>
      <c r="Q186" s="45"/>
      <c r="R186" s="45"/>
      <c r="S186" s="45"/>
      <c r="T186" s="46"/>
      <c r="U186" s="46"/>
    </row>
    <row r="187" spans="2:21" ht="15">
      <c r="B187" s="35"/>
      <c r="C187" s="36"/>
      <c r="D187" s="100" t="s">
        <v>53</v>
      </c>
      <c r="E187" s="31" t="s">
        <v>15</v>
      </c>
      <c r="F187" s="101" t="str">
        <f>'U13 Girls'!A7</f>
        <v>WY-04</v>
      </c>
      <c r="G187" s="101" t="str">
        <f>'U13 Girls'!B7</f>
        <v>U13 Girls</v>
      </c>
      <c r="H187" s="101" t="str">
        <f>'U13 Girls'!C7</f>
        <v>TGIF</v>
      </c>
      <c r="I187" s="101" t="str">
        <f>'U13 Girls'!D7</f>
        <v>PAOLA</v>
      </c>
      <c r="J187" s="102">
        <f>'U13 Girls'!E7</f>
        <v>0</v>
      </c>
      <c r="K187" s="102">
        <f>'U13 Girls'!F7</f>
        <v>2</v>
      </c>
      <c r="L187" s="10"/>
      <c r="M187" s="10"/>
      <c r="N187" s="10"/>
      <c r="O187" s="45"/>
      <c r="P187" s="45"/>
      <c r="Q187" s="45"/>
      <c r="R187" s="45"/>
      <c r="S187" s="45"/>
      <c r="T187" s="46"/>
      <c r="U187" s="46"/>
    </row>
    <row r="188" spans="2:21" ht="15">
      <c r="B188" s="35"/>
      <c r="C188" s="36"/>
      <c r="D188" s="103" t="s">
        <v>54</v>
      </c>
      <c r="E188" s="31" t="s">
        <v>15</v>
      </c>
      <c r="F188" s="101" t="str">
        <f>'U13 Girls'!A8</f>
        <v>WY-05</v>
      </c>
      <c r="G188" s="101" t="str">
        <f>'U13 Girls'!B8</f>
        <v>U13 Girls</v>
      </c>
      <c r="H188" s="101" t="str">
        <f>'U13 Girls'!C8</f>
        <v>PLAYVOLLEY</v>
      </c>
      <c r="I188" s="101" t="str">
        <f>'U13 Girls'!D8</f>
        <v>FLYERS</v>
      </c>
      <c r="J188" s="102">
        <f>'U13 Girls'!E8</f>
        <v>2</v>
      </c>
      <c r="K188" s="102">
        <f>'U13 Girls'!F8</f>
        <v>0</v>
      </c>
      <c r="L188" s="10"/>
      <c r="M188" s="10"/>
      <c r="N188" s="10"/>
      <c r="O188" s="45"/>
      <c r="P188" s="45"/>
      <c r="Q188" s="45"/>
      <c r="R188" s="45"/>
      <c r="S188" s="45"/>
      <c r="T188" s="46"/>
      <c r="U188" s="46"/>
    </row>
    <row r="189" spans="2:21" ht="15">
      <c r="B189" s="35"/>
      <c r="C189" s="36"/>
      <c r="D189" s="103" t="s">
        <v>54</v>
      </c>
      <c r="E189" s="31" t="s">
        <v>15</v>
      </c>
      <c r="F189" s="101" t="str">
        <f>'U13 Girls'!A9</f>
        <v>WY-06</v>
      </c>
      <c r="G189" s="101" t="str">
        <f>'U13 Girls'!B9</f>
        <v>U13 Girls</v>
      </c>
      <c r="H189" s="101" t="str">
        <f>'U13 Girls'!C9</f>
        <v>FLEUR-DE-LYS</v>
      </c>
      <c r="I189" s="101" t="str">
        <f>'U13 Girls'!D9</f>
        <v>TGIF</v>
      </c>
      <c r="J189" s="102">
        <f>'U13 Girls'!E9</f>
        <v>2</v>
      </c>
      <c r="K189" s="102">
        <f>'U13 Girls'!F9</f>
        <v>0</v>
      </c>
      <c r="L189" s="10"/>
      <c r="M189" s="10"/>
      <c r="N189" s="10"/>
      <c r="O189" s="45"/>
      <c r="P189" s="45"/>
      <c r="Q189" s="45"/>
      <c r="R189" s="45"/>
      <c r="S189" s="45"/>
      <c r="T189" s="46"/>
      <c r="U189" s="46"/>
    </row>
    <row r="190" spans="2:21" ht="15">
      <c r="B190" s="35"/>
      <c r="C190" s="36"/>
      <c r="D190" s="104" t="s">
        <v>17</v>
      </c>
      <c r="E190" s="105" t="s">
        <v>15</v>
      </c>
      <c r="F190" s="75" t="str">
        <f>'Men National-Fr.Parnis Cup'!A6</f>
        <v>MC-03</v>
      </c>
      <c r="G190" s="75" t="str">
        <f>'Men National-Fr.Parnis Cup'!B6</f>
        <v>Men National (Fr.Parnis) Cup</v>
      </c>
      <c r="H190" s="75" t="str">
        <f>'Men National-Fr.Parnis Cup'!C6</f>
        <v>ALOYSIANS DEFENDERS</v>
      </c>
      <c r="I190" s="75" t="str">
        <f>'Men National-Fr.Parnis Cup'!D6</f>
        <v>ATTARD TENOVAR</v>
      </c>
      <c r="J190" s="75">
        <f>'Men National-Fr.Parnis Cup'!E6</f>
        <v>1</v>
      </c>
      <c r="K190" s="75">
        <f>'Men National-Fr.Parnis Cup'!F6</f>
        <v>3</v>
      </c>
      <c r="L190" s="10"/>
      <c r="M190" s="10"/>
      <c r="N190" s="10"/>
      <c r="O190" s="45"/>
      <c r="P190" s="45"/>
      <c r="Q190" s="45"/>
      <c r="R190" s="45"/>
      <c r="S190" s="45"/>
      <c r="T190" s="46"/>
      <c r="U190" s="46"/>
    </row>
    <row r="191" spans="2:21" ht="15">
      <c r="B191" s="35"/>
      <c r="C191" s="36"/>
      <c r="D191" s="33" t="s">
        <v>18</v>
      </c>
      <c r="E191" s="105" t="s">
        <v>15</v>
      </c>
      <c r="F191" s="75" t="str">
        <f>'Women National-Fr.Parnis Cup'!A7</f>
        <v>WC-04</v>
      </c>
      <c r="G191" s="75" t="str">
        <f>'Women National-Fr.Parnis Cup'!B7</f>
        <v>Women National (Fr.Parnis) Cup</v>
      </c>
      <c r="H191" s="75" t="str">
        <f>'Women National-Fr.Parnis Cup'!C7</f>
        <v>FLYERS DEPIRO</v>
      </c>
      <c r="I191" s="75" t="str">
        <f>'Women National-Fr.Parnis Cup'!D7</f>
        <v>KLIKK SOUTHEND</v>
      </c>
      <c r="J191" s="75">
        <f>'Women National-Fr.Parnis Cup'!E7</f>
        <v>3</v>
      </c>
      <c r="K191" s="75">
        <f>'Women National-Fr.Parnis Cup'!F7</f>
        <v>0</v>
      </c>
      <c r="L191" s="10"/>
      <c r="M191" s="10"/>
      <c r="N191" s="10"/>
      <c r="O191" s="45"/>
      <c r="P191" s="45"/>
      <c r="Q191" s="45"/>
      <c r="R191" s="45"/>
      <c r="S191" s="45"/>
      <c r="T191" s="46"/>
      <c r="U191" s="46"/>
    </row>
    <row r="192" spans="2:21" ht="15">
      <c r="B192" s="35"/>
      <c r="C192" s="82"/>
      <c r="D192" s="33" t="s">
        <v>19</v>
      </c>
      <c r="E192" s="31" t="s">
        <v>15</v>
      </c>
      <c r="F192" s="34" t="str">
        <f>'Senior Women Div 2'!A23</f>
        <v>WS-20</v>
      </c>
      <c r="G192" s="34" t="str">
        <f>'Senior Women Div 2'!B23</f>
        <v>Senior Women 2nd Div</v>
      </c>
      <c r="H192" s="34" t="str">
        <f>'Senior Women Div 2'!C23</f>
        <v>QORMI</v>
      </c>
      <c r="I192" s="34" t="str">
        <f>'Senior Women Div 2'!D23</f>
        <v>SOUTHEND 2</v>
      </c>
      <c r="J192" s="34">
        <f>'Senior Women Div 2'!E23</f>
        <v>1</v>
      </c>
      <c r="K192" s="34">
        <f>'Senior Women Div 2'!F23</f>
        <v>3</v>
      </c>
      <c r="L192" s="10"/>
      <c r="M192" s="10"/>
      <c r="N192" s="10"/>
      <c r="O192" s="45"/>
      <c r="P192" s="45"/>
      <c r="Q192" s="45"/>
      <c r="R192" s="45"/>
      <c r="S192" s="45"/>
      <c r="T192" s="46"/>
      <c r="U192" s="46"/>
    </row>
    <row r="193" spans="4:21" ht="15">
      <c r="D193" s="84"/>
      <c r="G193" s="4"/>
      <c r="I193" s="5"/>
      <c r="K193" s="85"/>
      <c r="L193" s="10"/>
      <c r="M193" s="10"/>
      <c r="N193" s="10"/>
      <c r="O193" s="45"/>
      <c r="P193" s="45"/>
      <c r="Q193" s="45"/>
      <c r="R193" s="45"/>
      <c r="S193" s="45"/>
      <c r="T193" s="46"/>
      <c r="U193" s="46"/>
    </row>
    <row r="194" spans="2:21" ht="24">
      <c r="B194" s="25" t="s">
        <v>55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10"/>
      <c r="M194" s="10"/>
      <c r="N194" s="10"/>
      <c r="O194" s="45"/>
      <c r="P194" s="45"/>
      <c r="Q194" s="45"/>
      <c r="R194" s="45"/>
      <c r="S194" s="45"/>
      <c r="T194" s="46"/>
      <c r="U194" s="46"/>
    </row>
    <row r="195" spans="4:21" ht="15">
      <c r="D195" s="84"/>
      <c r="G195" s="4"/>
      <c r="I195" s="5"/>
      <c r="K195" s="85"/>
      <c r="L195" s="10"/>
      <c r="M195" s="10"/>
      <c r="N195" s="10"/>
      <c r="O195" s="45"/>
      <c r="P195" s="45"/>
      <c r="Q195" s="45"/>
      <c r="R195" s="45"/>
      <c r="S195" s="45"/>
      <c r="T195" s="46"/>
      <c r="U195" s="46"/>
    </row>
    <row r="196" spans="2:21" ht="15">
      <c r="B196" s="31" t="s">
        <v>16</v>
      </c>
      <c r="C196" s="32">
        <v>40579</v>
      </c>
      <c r="D196" s="37" t="s">
        <v>46</v>
      </c>
      <c r="E196" s="38" t="s">
        <v>15</v>
      </c>
      <c r="F196" s="86" t="s">
        <v>47</v>
      </c>
      <c r="G196" s="86"/>
      <c r="H196" s="86"/>
      <c r="I196" s="86"/>
      <c r="J196" s="86"/>
      <c r="K196" s="86"/>
      <c r="L196" s="10"/>
      <c r="M196" s="10"/>
      <c r="N196" s="10"/>
      <c r="O196" s="45"/>
      <c r="P196" s="45"/>
      <c r="Q196" s="45"/>
      <c r="R196" s="45"/>
      <c r="S196" s="45"/>
      <c r="T196" s="46"/>
      <c r="U196" s="46"/>
    </row>
    <row r="197" spans="2:21" ht="15">
      <c r="B197" s="35"/>
      <c r="C197" s="36"/>
      <c r="D197" s="37" t="s">
        <v>56</v>
      </c>
      <c r="E197" s="38" t="s">
        <v>15</v>
      </c>
      <c r="F197" s="34" t="str">
        <f>'Women National-Fr.Parnis Cup'!A9</f>
        <v>WC-06</v>
      </c>
      <c r="G197" s="34" t="str">
        <f>'Women National-Fr.Parnis Cup'!B9</f>
        <v>Women National (Fr.Parnis) Cup</v>
      </c>
      <c r="H197" s="34" t="str">
        <f>'Women National-Fr.Parnis Cup'!C9</f>
        <v>FLYERS DEPIRO</v>
      </c>
      <c r="I197" s="34" t="str">
        <f>'Women National-Fr.Parnis Cup'!D9</f>
        <v>PAOLA HIBS CANDY</v>
      </c>
      <c r="J197" s="34">
        <f>'Women National-Fr.Parnis Cup'!E9</f>
        <v>0</v>
      </c>
      <c r="K197" s="34">
        <f>'Women National-Fr.Parnis Cup'!F9</f>
        <v>3</v>
      </c>
      <c r="M197" s="10"/>
      <c r="N197" s="10"/>
      <c r="O197" s="45"/>
      <c r="P197" s="45"/>
      <c r="Q197" s="45"/>
      <c r="R197" s="45"/>
      <c r="S197" s="45"/>
      <c r="T197" s="46"/>
      <c r="U197" s="46"/>
    </row>
    <row r="198" spans="2:21" ht="15">
      <c r="B198" s="35"/>
      <c r="C198" s="36"/>
      <c r="D198" s="33" t="s">
        <v>48</v>
      </c>
      <c r="E198" s="31" t="s">
        <v>15</v>
      </c>
      <c r="F198" s="34" t="str">
        <f>'Men National-Fr.Parnis Cup'!A8</f>
        <v>MC-05</v>
      </c>
      <c r="G198" s="34" t="str">
        <f>'Men National-Fr.Parnis Cup'!B8</f>
        <v>Men National (Fr.Parnis) Cup</v>
      </c>
      <c r="H198" s="34" t="str">
        <f>'Men National-Fr.Parnis Cup'!C8</f>
        <v>ATTARD TENOVAR</v>
      </c>
      <c r="I198" s="34" t="str">
        <f>'Men National-Fr.Parnis Cup'!D8</f>
        <v>VALLETTA SAN ANTONIO</v>
      </c>
      <c r="J198" s="34">
        <f>'Men National-Fr.Parnis Cup'!E8</f>
        <v>0</v>
      </c>
      <c r="K198" s="34">
        <f>'Men National-Fr.Parnis Cup'!F8</f>
        <v>3</v>
      </c>
      <c r="L198" s="10"/>
      <c r="M198" s="10"/>
      <c r="N198" s="10"/>
      <c r="O198" s="45"/>
      <c r="P198" s="45"/>
      <c r="Q198" s="45"/>
      <c r="R198" s="45"/>
      <c r="S198" s="45"/>
      <c r="T198" s="46"/>
      <c r="U198" s="46"/>
    </row>
    <row r="199" spans="2:21" ht="7.5" customHeight="1">
      <c r="B199" s="35"/>
      <c r="C199" s="35"/>
      <c r="D199" s="77"/>
      <c r="E199" s="78"/>
      <c r="F199" s="78"/>
      <c r="G199" s="78"/>
      <c r="H199" s="79"/>
      <c r="I199" s="79"/>
      <c r="J199" s="80"/>
      <c r="K199" s="81"/>
      <c r="L199" s="10"/>
      <c r="M199" s="10"/>
      <c r="N199" s="10"/>
      <c r="O199" s="45"/>
      <c r="P199" s="45"/>
      <c r="Q199" s="45"/>
      <c r="R199" s="45"/>
      <c r="S199" s="45"/>
      <c r="T199" s="46"/>
      <c r="U199" s="46"/>
    </row>
    <row r="200" spans="2:21" ht="15">
      <c r="B200" s="31" t="s">
        <v>20</v>
      </c>
      <c r="C200" s="32">
        <v>40580</v>
      </c>
      <c r="D200" s="37" t="s">
        <v>34</v>
      </c>
      <c r="E200" s="38" t="s">
        <v>15</v>
      </c>
      <c r="F200" s="86" t="s">
        <v>35</v>
      </c>
      <c r="G200" s="86"/>
      <c r="H200" s="86"/>
      <c r="I200" s="86"/>
      <c r="J200" s="86"/>
      <c r="K200" s="86"/>
      <c r="L200" s="10"/>
      <c r="M200" s="10"/>
      <c r="N200" s="10"/>
      <c r="O200" s="45"/>
      <c r="P200" s="45"/>
      <c r="Q200" s="45"/>
      <c r="R200" s="45"/>
      <c r="S200" s="45"/>
      <c r="T200" s="46"/>
      <c r="U200" s="46"/>
    </row>
    <row r="201" spans="2:21" ht="15">
      <c r="B201" s="35"/>
      <c r="C201" s="36"/>
      <c r="D201" s="33" t="s">
        <v>17</v>
      </c>
      <c r="E201" s="31" t="s">
        <v>15</v>
      </c>
      <c r="F201" s="34" t="str">
        <f>'Women National-Fr.Parnis Cup'!A10</f>
        <v>WC-07</v>
      </c>
      <c r="G201" s="34" t="str">
        <f>'Women National-Fr.Parnis Cup'!B10</f>
        <v>Women National (Fr.Parnis) Cup</v>
      </c>
      <c r="H201" s="34" t="str">
        <f>'Women National-Fr.Parnis Cup'!C10</f>
        <v>PAOLA HIBS CANDY</v>
      </c>
      <c r="I201" s="34" t="str">
        <f>'Women National-Fr.Parnis Cup'!D10</f>
        <v>FLYERS DEPIRO</v>
      </c>
      <c r="J201" s="34">
        <f>'Women National-Fr.Parnis Cup'!E10</f>
        <v>3</v>
      </c>
      <c r="K201" s="34">
        <f>'Women National-Fr.Parnis Cup'!F10</f>
        <v>1</v>
      </c>
      <c r="L201" s="10"/>
      <c r="M201" s="10"/>
      <c r="N201" s="10"/>
      <c r="O201" s="45"/>
      <c r="P201" s="45"/>
      <c r="Q201" s="45"/>
      <c r="R201" s="45"/>
      <c r="S201" s="45"/>
      <c r="T201" s="46"/>
      <c r="U201" s="46"/>
    </row>
    <row r="202" spans="2:21" ht="15">
      <c r="B202" s="35"/>
      <c r="C202" s="36"/>
      <c r="D202" s="33" t="s">
        <v>18</v>
      </c>
      <c r="E202" s="68" t="s">
        <v>15</v>
      </c>
      <c r="F202" s="34" t="str">
        <f>'Senior Women Div 2'!A19</f>
        <v>WS-16</v>
      </c>
      <c r="G202" s="34" t="str">
        <f>'Senior Women Div 2'!B19</f>
        <v>Senior Women 2nd Div</v>
      </c>
      <c r="H202" s="34" t="str">
        <f>'Senior Women Div 2'!C19</f>
        <v>PAOLA U18</v>
      </c>
      <c r="I202" s="34" t="str">
        <f>'Senior Women Div 2'!D19</f>
        <v>FLYERS DEPIRO II</v>
      </c>
      <c r="J202" s="34">
        <f>'Senior Women Div 2'!E19</f>
        <v>0</v>
      </c>
      <c r="K202" s="34">
        <f>'Senior Women Div 2'!F19</f>
        <v>3</v>
      </c>
      <c r="M202" s="10"/>
      <c r="N202" s="10"/>
      <c r="O202" s="45"/>
      <c r="P202" s="45"/>
      <c r="Q202" s="45"/>
      <c r="R202" s="45"/>
      <c r="S202" s="45"/>
      <c r="T202" s="46"/>
      <c r="U202" s="46"/>
    </row>
    <row r="203" spans="2:21" ht="15">
      <c r="B203" s="35"/>
      <c r="C203" s="82"/>
      <c r="D203" s="33" t="s">
        <v>19</v>
      </c>
      <c r="E203" s="68" t="s">
        <v>15</v>
      </c>
      <c r="F203" s="34" t="str">
        <f>'Men National-Fr.Parnis Cup'!A9</f>
        <v>MC-06</v>
      </c>
      <c r="G203" s="34" t="str">
        <f>'Men National-Fr.Parnis Cup'!B9</f>
        <v>Men National (Fr.Parnis) Cup</v>
      </c>
      <c r="H203" s="34" t="str">
        <f>'Men National-Fr.Parnis Cup'!C9</f>
        <v>VALLETTA SAN ANTONIO</v>
      </c>
      <c r="I203" s="34" t="str">
        <f>'Men National-Fr.Parnis Cup'!D9</f>
        <v>ATTARD TENOVAR</v>
      </c>
      <c r="J203" s="34">
        <f>'Men National-Fr.Parnis Cup'!E9</f>
        <v>3</v>
      </c>
      <c r="K203" s="34">
        <f>'Men National-Fr.Parnis Cup'!F9</f>
        <v>0</v>
      </c>
      <c r="M203" s="10"/>
      <c r="N203" s="10"/>
      <c r="O203" s="45"/>
      <c r="P203" s="45"/>
      <c r="Q203" s="45"/>
      <c r="R203" s="45"/>
      <c r="S203" s="45"/>
      <c r="T203" s="46"/>
      <c r="U203" s="46"/>
    </row>
    <row r="204" spans="4:21" ht="15">
      <c r="D204" s="84"/>
      <c r="G204" s="4"/>
      <c r="I204" s="5"/>
      <c r="K204" s="85"/>
      <c r="L204" s="69"/>
      <c r="M204" s="10"/>
      <c r="N204" s="10"/>
      <c r="O204" s="45"/>
      <c r="P204" s="45"/>
      <c r="Q204" s="45"/>
      <c r="R204" s="45"/>
      <c r="S204" s="45"/>
      <c r="T204" s="46"/>
      <c r="U204" s="46"/>
    </row>
    <row r="205" spans="2:21" ht="15">
      <c r="B205" s="27" t="s">
        <v>16</v>
      </c>
      <c r="C205" s="28">
        <v>40586</v>
      </c>
      <c r="D205" s="29" t="s">
        <v>46</v>
      </c>
      <c r="E205" s="27" t="s">
        <v>15</v>
      </c>
      <c r="F205" s="51" t="s">
        <v>47</v>
      </c>
      <c r="G205" s="51"/>
      <c r="H205" s="51"/>
      <c r="I205" s="51"/>
      <c r="J205" s="51"/>
      <c r="K205" s="51"/>
      <c r="L205" s="69"/>
      <c r="M205" s="10"/>
      <c r="N205" s="10"/>
      <c r="O205" s="45"/>
      <c r="P205" s="45"/>
      <c r="Q205" s="45"/>
      <c r="R205" s="45"/>
      <c r="S205" s="45"/>
      <c r="T205" s="46"/>
      <c r="U205" s="46"/>
    </row>
    <row r="206" spans="2:21" ht="7.5" customHeight="1">
      <c r="B206" s="52"/>
      <c r="C206" s="52"/>
      <c r="D206" s="61"/>
      <c r="E206" s="62"/>
      <c r="F206" s="62"/>
      <c r="G206" s="62"/>
      <c r="H206" s="63"/>
      <c r="I206" s="63"/>
      <c r="J206" s="64"/>
      <c r="K206" s="65"/>
      <c r="L206" s="69"/>
      <c r="M206" s="10"/>
      <c r="N206" s="10"/>
      <c r="O206" s="45"/>
      <c r="P206" s="45"/>
      <c r="Q206" s="45"/>
      <c r="R206" s="45"/>
      <c r="S206" s="45"/>
      <c r="T206" s="46"/>
      <c r="U206" s="46"/>
    </row>
    <row r="207" spans="2:21" ht="15">
      <c r="B207" s="27" t="s">
        <v>20</v>
      </c>
      <c r="C207" s="28">
        <v>40587</v>
      </c>
      <c r="D207" s="106" t="s">
        <v>34</v>
      </c>
      <c r="E207" s="107" t="s">
        <v>15</v>
      </c>
      <c r="F207" s="86" t="s">
        <v>35</v>
      </c>
      <c r="G207" s="86"/>
      <c r="H207" s="86"/>
      <c r="I207" s="86"/>
      <c r="J207" s="86"/>
      <c r="K207" s="86"/>
      <c r="L207" s="69"/>
      <c r="M207" s="10"/>
      <c r="N207" s="10"/>
      <c r="O207" s="45"/>
      <c r="P207" s="45"/>
      <c r="Q207" s="45"/>
      <c r="R207" s="45"/>
      <c r="S207" s="45"/>
      <c r="T207" s="46"/>
      <c r="U207" s="46"/>
    </row>
    <row r="208" spans="2:21" ht="15">
      <c r="B208" s="52"/>
      <c r="C208" s="53"/>
      <c r="D208" s="29" t="s">
        <v>17</v>
      </c>
      <c r="E208" s="27" t="s">
        <v>15</v>
      </c>
      <c r="F208" s="108" t="str">
        <f>'Senior Women Div 1'!A22</f>
        <v>WF-19</v>
      </c>
      <c r="G208" s="108" t="str">
        <f>'Senior Women Div 1'!B22</f>
        <v>Senior Women 1st Div</v>
      </c>
      <c r="H208" s="108" t="str">
        <f>'Senior Women Div 1'!C22</f>
        <v>FLEUR-DE-LYS</v>
      </c>
      <c r="I208" s="108" t="str">
        <f>'Senior Women Div 1'!D22</f>
        <v>FLYERS DEPIRO</v>
      </c>
      <c r="J208" s="108">
        <f>'Senior Women Div 1'!E22</f>
        <v>0</v>
      </c>
      <c r="K208" s="108">
        <f>'Senior Women Div 1'!F22</f>
        <v>3</v>
      </c>
      <c r="L208" s="109" t="s">
        <v>57</v>
      </c>
      <c r="M208" s="10"/>
      <c r="N208" s="10"/>
      <c r="O208" s="45"/>
      <c r="P208" s="45"/>
      <c r="Q208" s="45"/>
      <c r="R208" s="45"/>
      <c r="S208" s="45"/>
      <c r="T208" s="46"/>
      <c r="U208" s="46"/>
    </row>
    <row r="209" spans="2:21" ht="15">
      <c r="B209" s="52"/>
      <c r="C209" s="53"/>
      <c r="D209" s="29" t="s">
        <v>18</v>
      </c>
      <c r="E209" s="27" t="s">
        <v>15</v>
      </c>
      <c r="F209" s="108" t="str">
        <f>'Senior Women Div 1'!A23</f>
        <v>WF-20</v>
      </c>
      <c r="G209" s="108" t="str">
        <f>'Senior Women Div 1'!B23</f>
        <v>Senior Women 1st Div</v>
      </c>
      <c r="H209" s="108" t="str">
        <f>'Senior Women Div 1'!C23</f>
        <v>PAOLA HIBS CANDY</v>
      </c>
      <c r="I209" s="108" t="str">
        <f>'Senior Women Div 1'!D23</f>
        <v>PLAYVOLLEY GALAXY</v>
      </c>
      <c r="J209" s="108">
        <f>'Senior Women Div 1'!E23</f>
        <v>3</v>
      </c>
      <c r="K209" s="108">
        <f>'Senior Women Div 1'!F23</f>
        <v>0</v>
      </c>
      <c r="L209" s="109" t="s">
        <v>58</v>
      </c>
      <c r="M209" s="10"/>
      <c r="N209" s="10"/>
      <c r="O209" s="45"/>
      <c r="P209" s="45"/>
      <c r="Q209" s="45"/>
      <c r="R209" s="45"/>
      <c r="S209" s="45"/>
      <c r="T209" s="46"/>
      <c r="U209" s="46"/>
    </row>
    <row r="210" spans="4:21" ht="15">
      <c r="D210" s="84"/>
      <c r="G210" s="4"/>
      <c r="I210" s="5"/>
      <c r="K210" s="85"/>
      <c r="L210" s="69"/>
      <c r="M210" s="10"/>
      <c r="N210" s="10"/>
      <c r="O210" s="45"/>
      <c r="P210" s="45"/>
      <c r="Q210" s="45"/>
      <c r="R210" s="45"/>
      <c r="S210" s="45"/>
      <c r="T210" s="46"/>
      <c r="U210" s="46"/>
    </row>
    <row r="211" spans="2:21" ht="15">
      <c r="B211" s="31" t="s">
        <v>16</v>
      </c>
      <c r="C211" s="32">
        <v>40593</v>
      </c>
      <c r="D211" s="33" t="s">
        <v>46</v>
      </c>
      <c r="E211" s="31" t="s">
        <v>15</v>
      </c>
      <c r="F211" s="51" t="s">
        <v>47</v>
      </c>
      <c r="G211" s="51"/>
      <c r="H211" s="51"/>
      <c r="I211" s="51"/>
      <c r="J211" s="51"/>
      <c r="K211" s="51"/>
      <c r="L211" s="69"/>
      <c r="M211" s="10"/>
      <c r="N211" s="10"/>
      <c r="O211" s="45"/>
      <c r="P211" s="45"/>
      <c r="Q211" s="45"/>
      <c r="R211" s="45"/>
      <c r="S211" s="45"/>
      <c r="T211" s="46"/>
      <c r="U211" s="46"/>
    </row>
    <row r="212" spans="2:21" ht="15">
      <c r="B212" s="35"/>
      <c r="C212" s="36"/>
      <c r="D212" s="33" t="s">
        <v>48</v>
      </c>
      <c r="E212" s="31" t="s">
        <v>15</v>
      </c>
      <c r="F212" s="34" t="str">
        <f>'Senior Women Div 2'!A24</f>
        <v>WS-21</v>
      </c>
      <c r="G212" s="34" t="str">
        <f>'Senior Women Div 2'!B24</f>
        <v>Senior Women 2nd Div</v>
      </c>
      <c r="H212" s="34" t="str">
        <f>'Senior Women Div 2'!C24</f>
        <v>TGIF</v>
      </c>
      <c r="I212" s="34" t="str">
        <f>'Senior Women Div 2'!D24</f>
        <v>MELLIEHA TRITONES</v>
      </c>
      <c r="J212" s="34">
        <f>'Senior Women Div 2'!E24</f>
        <v>3</v>
      </c>
      <c r="K212" s="34">
        <f>'Senior Women Div 2'!F24</f>
        <v>0</v>
      </c>
      <c r="L212"/>
      <c r="M212" s="10"/>
      <c r="N212" s="10"/>
      <c r="O212" s="45"/>
      <c r="P212" s="45"/>
      <c r="Q212" s="45"/>
      <c r="R212" s="45"/>
      <c r="S212" s="45"/>
      <c r="T212" s="46"/>
      <c r="U212" s="46"/>
    </row>
    <row r="213" spans="2:21" ht="7.5" customHeight="1">
      <c r="B213" s="35"/>
      <c r="C213" s="35"/>
      <c r="D213" s="77"/>
      <c r="E213" s="78"/>
      <c r="F213" s="78"/>
      <c r="G213" s="78"/>
      <c r="H213" s="79"/>
      <c r="I213" s="79"/>
      <c r="J213" s="80"/>
      <c r="K213" s="81"/>
      <c r="L213" s="69"/>
      <c r="M213" s="10"/>
      <c r="N213" s="10"/>
      <c r="O213" s="45"/>
      <c r="P213" s="45"/>
      <c r="Q213" s="45"/>
      <c r="R213" s="45"/>
      <c r="S213" s="45"/>
      <c r="T213" s="46"/>
      <c r="U213" s="46"/>
    </row>
    <row r="214" spans="2:21" ht="15">
      <c r="B214" s="31" t="s">
        <v>20</v>
      </c>
      <c r="C214" s="32">
        <v>40594</v>
      </c>
      <c r="D214" s="37" t="s">
        <v>34</v>
      </c>
      <c r="E214" s="38" t="s">
        <v>15</v>
      </c>
      <c r="F214" s="86" t="s">
        <v>35</v>
      </c>
      <c r="G214" s="86"/>
      <c r="H214" s="86"/>
      <c r="I214" s="86"/>
      <c r="J214" s="86"/>
      <c r="K214" s="86"/>
      <c r="L214" s="69"/>
      <c r="M214" s="10"/>
      <c r="N214" s="10"/>
      <c r="O214" s="45"/>
      <c r="P214" s="45"/>
      <c r="Q214" s="45"/>
      <c r="R214" s="45"/>
      <c r="S214" s="45"/>
      <c r="T214" s="46"/>
      <c r="U214" s="46"/>
    </row>
    <row r="215" spans="2:21" ht="15">
      <c r="B215" s="35"/>
      <c r="C215" s="36"/>
      <c r="D215" s="110">
        <v>1030</v>
      </c>
      <c r="E215" s="38" t="s">
        <v>15</v>
      </c>
      <c r="F215" s="101" t="str">
        <f>'Mini Volley Girls'!A21</f>
        <v>WM-18</v>
      </c>
      <c r="G215" s="101" t="str">
        <f>'Mini Volley Girls'!B21</f>
        <v>Mini Volley Girls</v>
      </c>
      <c r="H215" s="101" t="str">
        <f>'Mini Volley Girls'!C21</f>
        <v>SOUTHEND RED</v>
      </c>
      <c r="I215" s="101" t="str">
        <f>'Mini Volley Girls'!D21</f>
        <v>FLYERS U13</v>
      </c>
      <c r="J215" s="102">
        <f>'Mini Volley Girls'!E21</f>
        <v>0</v>
      </c>
      <c r="K215" s="102">
        <f>'Mini Volley Girls'!F21</f>
        <v>2</v>
      </c>
      <c r="L215" s="69"/>
      <c r="M215" s="10"/>
      <c r="N215" s="10"/>
      <c r="O215" s="45"/>
      <c r="P215" s="45"/>
      <c r="Q215" s="45"/>
      <c r="R215" s="45"/>
      <c r="S215" s="45"/>
      <c r="T215" s="46"/>
      <c r="U215" s="46"/>
    </row>
    <row r="216" spans="2:21" ht="15">
      <c r="B216" s="35"/>
      <c r="C216" s="36"/>
      <c r="D216" s="110">
        <v>1030</v>
      </c>
      <c r="E216" s="38" t="s">
        <v>15</v>
      </c>
      <c r="F216" s="101" t="str">
        <f>'Mini Volley Girls'!A29</f>
        <v>WM-26</v>
      </c>
      <c r="G216" s="101" t="str">
        <f>'Mini Volley Girls'!B29</f>
        <v>Mini Volley Girls</v>
      </c>
      <c r="H216" s="101" t="str">
        <f>'Mini Volley Girls'!C29</f>
        <v>FLEUR-DE-LYS</v>
      </c>
      <c r="I216" s="101" t="str">
        <f>'Mini Volley Girls'!D29</f>
        <v>FLYERS</v>
      </c>
      <c r="J216" s="102">
        <f>'Mini Volley Girls'!E29</f>
        <v>0</v>
      </c>
      <c r="K216" s="102">
        <f>'Mini Volley Girls'!F29</f>
        <v>2</v>
      </c>
      <c r="L216" s="69"/>
      <c r="M216" s="10"/>
      <c r="N216" s="10"/>
      <c r="O216" s="45"/>
      <c r="P216" s="45"/>
      <c r="Q216" s="45"/>
      <c r="R216" s="45"/>
      <c r="S216" s="45"/>
      <c r="T216" s="46"/>
      <c r="U216" s="46"/>
    </row>
    <row r="217" spans="2:21" ht="15">
      <c r="B217" s="35"/>
      <c r="C217" s="36"/>
      <c r="D217" s="110">
        <v>1115</v>
      </c>
      <c r="E217" s="38" t="s">
        <v>15</v>
      </c>
      <c r="F217" s="101" t="str">
        <f>'Mini Volley Girls'!A23</f>
        <v>WM-20</v>
      </c>
      <c r="G217" s="101" t="str">
        <f>'Mini Volley Girls'!B23</f>
        <v>Mini Volley Girls</v>
      </c>
      <c r="H217" s="101" t="str">
        <f>'Mini Volley Girls'!C23</f>
        <v>SOUTHEND PINK</v>
      </c>
      <c r="I217" s="101" t="str">
        <f>'Mini Volley Girls'!D23</f>
        <v>FLYERS U13</v>
      </c>
      <c r="J217" s="102">
        <f>'Mini Volley Girls'!E23</f>
        <v>0</v>
      </c>
      <c r="K217" s="102">
        <f>'Mini Volley Girls'!F23</f>
        <v>2</v>
      </c>
      <c r="L217" s="76"/>
      <c r="M217" s="10"/>
      <c r="N217" s="10"/>
      <c r="O217" s="45"/>
      <c r="P217" s="45"/>
      <c r="Q217" s="45"/>
      <c r="R217" s="45"/>
      <c r="S217" s="45"/>
      <c r="T217" s="46"/>
      <c r="U217" s="46"/>
    </row>
    <row r="218" spans="2:21" ht="15">
      <c r="B218" s="35"/>
      <c r="C218" s="36"/>
      <c r="D218" s="110">
        <v>1115</v>
      </c>
      <c r="E218" s="38" t="s">
        <v>15</v>
      </c>
      <c r="F218" s="101" t="str">
        <f>'Mini Volley Girls'!A26</f>
        <v>WM-23</v>
      </c>
      <c r="G218" s="101" t="str">
        <f>'Mini Volley Girls'!B26</f>
        <v>Mini Volley Girls</v>
      </c>
      <c r="H218" s="101" t="str">
        <f>'Mini Volley Girls'!C26</f>
        <v>SOUTHEND RED</v>
      </c>
      <c r="I218" s="101" t="str">
        <f>'Mini Volley Girls'!D26</f>
        <v>PLAYVOLLEY</v>
      </c>
      <c r="J218" s="102">
        <f>'Mini Volley Girls'!E26</f>
        <v>0</v>
      </c>
      <c r="K218" s="102">
        <f>'Mini Volley Girls'!F26</f>
        <v>2</v>
      </c>
      <c r="L218" s="76"/>
      <c r="M218" s="10"/>
      <c r="N218" s="10"/>
      <c r="O218" s="45"/>
      <c r="P218" s="45"/>
      <c r="Q218" s="45"/>
      <c r="R218" s="45"/>
      <c r="S218" s="45"/>
      <c r="T218" s="46"/>
      <c r="U218" s="46"/>
    </row>
    <row r="219" spans="2:21" ht="15">
      <c r="B219" s="35"/>
      <c r="C219" s="36"/>
      <c r="D219" s="33" t="s">
        <v>17</v>
      </c>
      <c r="E219" s="31" t="s">
        <v>15</v>
      </c>
      <c r="F219" s="34" t="str">
        <f>'Senior Men Div 1'!A20</f>
        <v>MF-17</v>
      </c>
      <c r="G219" s="34" t="str">
        <f>'Senior Men Div 1'!B20</f>
        <v>Senior Men 1st Div</v>
      </c>
      <c r="H219" s="34" t="str">
        <f>'Senior Men Div 1'!C20</f>
        <v>FLEUR-DE-LYS</v>
      </c>
      <c r="I219" s="34" t="str">
        <f>'Senior Men Div 1'!D20</f>
        <v>MGARR</v>
      </c>
      <c r="J219" s="34">
        <f>'Senior Men Div 1'!E20</f>
        <v>3</v>
      </c>
      <c r="K219" s="34">
        <f>'Senior Men Div 1'!F20</f>
        <v>0</v>
      </c>
      <c r="L219" s="69"/>
      <c r="M219" s="10"/>
      <c r="N219" s="10"/>
      <c r="O219" s="45"/>
      <c r="P219" s="45"/>
      <c r="Q219" s="45"/>
      <c r="R219" s="45"/>
      <c r="S219" s="45"/>
      <c r="T219" s="46"/>
      <c r="U219" s="46"/>
    </row>
    <row r="220" spans="2:21" ht="15">
      <c r="B220" s="35"/>
      <c r="C220" s="36"/>
      <c r="D220" s="33" t="s">
        <v>18</v>
      </c>
      <c r="E220" s="31" t="s">
        <v>15</v>
      </c>
      <c r="F220" s="34" t="str">
        <f>'Senior Men Div 1'!A21</f>
        <v>MF-18</v>
      </c>
      <c r="G220" s="34" t="str">
        <f>'Senior Men Div 1'!B21</f>
        <v>Senior Men 1st Div</v>
      </c>
      <c r="H220" s="34" t="str">
        <f>'Senior Men Div 1'!C21</f>
        <v>VALLETTA SAN ANTONIO</v>
      </c>
      <c r="I220" s="34" t="str">
        <f>'Senior Men Div 1'!D21</f>
        <v>ATTARD TENOVAR</v>
      </c>
      <c r="J220" s="34">
        <f>'Senior Men Div 1'!E21</f>
        <v>3</v>
      </c>
      <c r="K220" s="34">
        <f>'Senior Men Div 1'!F21</f>
        <v>2</v>
      </c>
      <c r="L220" s="69"/>
      <c r="M220" s="10"/>
      <c r="N220" s="10"/>
      <c r="O220" s="45"/>
      <c r="P220" s="45"/>
      <c r="Q220" s="45"/>
      <c r="R220" s="45"/>
      <c r="S220" s="45"/>
      <c r="T220" s="46"/>
      <c r="U220" s="46"/>
    </row>
    <row r="221" spans="2:21" ht="15">
      <c r="B221" s="35"/>
      <c r="C221" s="82"/>
      <c r="D221" s="33" t="s">
        <v>19</v>
      </c>
      <c r="E221" s="68" t="s">
        <v>15</v>
      </c>
      <c r="F221" s="34" t="str">
        <f>'Senior Women Div 1'!A19</f>
        <v>WF-16</v>
      </c>
      <c r="G221" s="34" t="str">
        <f>'Senior Women Div 1'!B19</f>
        <v>Senior Women 1st Div</v>
      </c>
      <c r="H221" s="34" t="str">
        <f>'Senior Women Div 1'!C19</f>
        <v>KLIKK SOUTHEND</v>
      </c>
      <c r="I221" s="34" t="str">
        <f>'Senior Women Div 1'!D19</f>
        <v>FLEUR-DE-LYS</v>
      </c>
      <c r="J221" s="34">
        <f>'Senior Women Div 1'!E19</f>
        <v>3</v>
      </c>
      <c r="K221" s="34">
        <f>'Senior Women Div 1'!F19</f>
        <v>0</v>
      </c>
      <c r="M221" s="10"/>
      <c r="N221" s="10"/>
      <c r="O221" s="45"/>
      <c r="P221" s="45"/>
      <c r="Q221" s="45"/>
      <c r="R221" s="45"/>
      <c r="S221" s="45"/>
      <c r="T221" s="46"/>
      <c r="U221" s="46"/>
    </row>
    <row r="222" spans="2:21" ht="15">
      <c r="B222" s="11"/>
      <c r="C222" s="99"/>
      <c r="D222" s="43"/>
      <c r="E222" s="11"/>
      <c r="F222" s="12"/>
      <c r="G222" s="12"/>
      <c r="H222" s="12"/>
      <c r="I222" s="12"/>
      <c r="J222" s="12"/>
      <c r="K222" s="12"/>
      <c r="L222" s="69"/>
      <c r="M222" s="10"/>
      <c r="N222" s="10"/>
      <c r="O222" s="45"/>
      <c r="P222" s="45"/>
      <c r="Q222" s="45"/>
      <c r="R222" s="45"/>
      <c r="S222" s="45"/>
      <c r="T222" s="46"/>
      <c r="U222" s="46"/>
    </row>
    <row r="223" spans="2:21" ht="15">
      <c r="B223" s="27" t="s">
        <v>16</v>
      </c>
      <c r="C223" s="28">
        <v>40600</v>
      </c>
      <c r="D223" s="29" t="s">
        <v>46</v>
      </c>
      <c r="E223" s="27" t="s">
        <v>15</v>
      </c>
      <c r="F223" s="51" t="s">
        <v>23</v>
      </c>
      <c r="G223" s="51"/>
      <c r="H223" s="51"/>
      <c r="I223" s="51"/>
      <c r="J223" s="51"/>
      <c r="K223" s="51"/>
      <c r="M223" s="10"/>
      <c r="N223" s="10"/>
      <c r="O223" s="45"/>
      <c r="P223" s="45"/>
      <c r="Q223" s="45"/>
      <c r="R223" s="45"/>
      <c r="S223" s="45"/>
      <c r="T223" s="46"/>
      <c r="U223" s="46"/>
    </row>
    <row r="224" spans="2:21" ht="7.5" customHeight="1">
      <c r="B224" s="52"/>
      <c r="C224" s="52"/>
      <c r="D224" s="61"/>
      <c r="E224" s="62"/>
      <c r="F224" s="62"/>
      <c r="G224" s="62"/>
      <c r="H224" s="63"/>
      <c r="I224" s="63"/>
      <c r="J224" s="64"/>
      <c r="K224" s="65"/>
      <c r="L224" s="69"/>
      <c r="M224" s="10"/>
      <c r="N224" s="10"/>
      <c r="O224" s="45"/>
      <c r="P224" s="45"/>
      <c r="Q224" s="45"/>
      <c r="R224" s="45"/>
      <c r="S224" s="45"/>
      <c r="T224" s="46"/>
      <c r="U224" s="46"/>
    </row>
    <row r="225" spans="2:21" ht="15">
      <c r="B225" s="27" t="s">
        <v>20</v>
      </c>
      <c r="C225" s="28">
        <v>40601</v>
      </c>
      <c r="D225" s="106" t="s">
        <v>34</v>
      </c>
      <c r="E225" s="107" t="s">
        <v>15</v>
      </c>
      <c r="F225" s="86" t="s">
        <v>35</v>
      </c>
      <c r="G225" s="86"/>
      <c r="H225" s="86"/>
      <c r="I225" s="86"/>
      <c r="J225" s="86"/>
      <c r="K225" s="86"/>
      <c r="L225" s="69"/>
      <c r="M225" s="10"/>
      <c r="N225" s="10"/>
      <c r="O225" s="45"/>
      <c r="P225" s="45"/>
      <c r="Q225" s="45"/>
      <c r="R225" s="45"/>
      <c r="S225" s="45"/>
      <c r="T225" s="46"/>
      <c r="U225" s="46"/>
    </row>
    <row r="226" spans="2:21" ht="15">
      <c r="B226" s="52"/>
      <c r="C226" s="53"/>
      <c r="D226" s="95" t="s">
        <v>52</v>
      </c>
      <c r="E226" s="107" t="s">
        <v>15</v>
      </c>
      <c r="F226" s="93" t="str">
        <f>'U13 Girls'!A10</f>
        <v>WY-07</v>
      </c>
      <c r="G226" s="93" t="str">
        <f>'U13 Girls'!B10</f>
        <v>U13 Girls</v>
      </c>
      <c r="H226" s="93" t="str">
        <f>'U13 Girls'!C10</f>
        <v>PLAYVOLLEY</v>
      </c>
      <c r="I226" s="93" t="str">
        <f>'U13 Girls'!D10</f>
        <v>FLEUR-DE-LYS</v>
      </c>
      <c r="J226" s="94">
        <f>'U13 Girls'!E10</f>
        <v>0</v>
      </c>
      <c r="K226" s="94">
        <f>'U13 Girls'!F10</f>
        <v>2</v>
      </c>
      <c r="L226" s="69"/>
      <c r="M226" s="10"/>
      <c r="N226" s="10"/>
      <c r="O226" s="45"/>
      <c r="P226" s="45"/>
      <c r="Q226" s="45"/>
      <c r="R226" s="45"/>
      <c r="S226" s="45"/>
      <c r="T226" s="46"/>
      <c r="U226" s="46"/>
    </row>
    <row r="227" spans="2:21" ht="15">
      <c r="B227" s="52"/>
      <c r="C227" s="53"/>
      <c r="D227" s="95" t="s">
        <v>52</v>
      </c>
      <c r="E227" s="107" t="s">
        <v>15</v>
      </c>
      <c r="F227" s="93" t="str">
        <f>'U13 Girls'!A11</f>
        <v>WY-08</v>
      </c>
      <c r="G227" s="93" t="str">
        <f>'U13 Girls'!B11</f>
        <v>U13 Girls</v>
      </c>
      <c r="H227" s="93" t="str">
        <f>'U13 Girls'!C11</f>
        <v>FLYERS</v>
      </c>
      <c r="I227" s="93" t="str">
        <f>'U13 Girls'!D11</f>
        <v>PAOLA</v>
      </c>
      <c r="J227" s="94">
        <f>'U13 Girls'!E11</f>
        <v>1</v>
      </c>
      <c r="K227" s="94">
        <f>'U13 Girls'!F11</f>
        <v>2</v>
      </c>
      <c r="L227" s="69"/>
      <c r="M227" s="10"/>
      <c r="N227" s="10"/>
      <c r="O227" s="45"/>
      <c r="P227" s="45"/>
      <c r="Q227" s="45"/>
      <c r="R227" s="45"/>
      <c r="S227" s="45"/>
      <c r="T227" s="46"/>
      <c r="U227" s="46"/>
    </row>
    <row r="228" spans="2:21" ht="15">
      <c r="B228" s="52"/>
      <c r="C228" s="53"/>
      <c r="D228" s="95" t="s">
        <v>53</v>
      </c>
      <c r="E228" s="107" t="s">
        <v>15</v>
      </c>
      <c r="F228" s="93" t="str">
        <f>'U13 Girls'!A12</f>
        <v>WY-09</v>
      </c>
      <c r="G228" s="93" t="str">
        <f>'U13 Girls'!B12</f>
        <v>U13 Girls</v>
      </c>
      <c r="H228" s="93" t="str">
        <f>'U13 Girls'!C12</f>
        <v>PLAYVOLLEY</v>
      </c>
      <c r="I228" s="93" t="str">
        <f>'U13 Girls'!D12</f>
        <v>TGIF</v>
      </c>
      <c r="J228" s="94">
        <f>'U13 Girls'!E12</f>
        <v>2</v>
      </c>
      <c r="K228" s="94">
        <f>'U13 Girls'!F12</f>
        <v>0</v>
      </c>
      <c r="L228" s="69"/>
      <c r="M228" s="10"/>
      <c r="N228" s="10"/>
      <c r="O228" s="45"/>
      <c r="P228" s="45"/>
      <c r="Q228" s="45"/>
      <c r="R228" s="45"/>
      <c r="S228" s="45"/>
      <c r="T228" s="46"/>
      <c r="U228" s="46"/>
    </row>
    <row r="229" spans="2:21" ht="15">
      <c r="B229" s="52"/>
      <c r="C229" s="53"/>
      <c r="D229" s="29" t="s">
        <v>53</v>
      </c>
      <c r="E229" s="111" t="s">
        <v>15</v>
      </c>
      <c r="F229" s="112" t="str">
        <f>'U13 Girls'!A13</f>
        <v>WY-10</v>
      </c>
      <c r="G229" s="112" t="str">
        <f>'U13 Girls'!B13</f>
        <v>U13 Girls</v>
      </c>
      <c r="H229" s="112" t="str">
        <f>'U13 Girls'!C13</f>
        <v>PAOLA</v>
      </c>
      <c r="I229" s="112" t="str">
        <f>'U13 Girls'!D13</f>
        <v>FLEUR-DE-LYS</v>
      </c>
      <c r="J229" s="113">
        <f>'U13 Girls'!E13</f>
        <v>2</v>
      </c>
      <c r="K229" s="113">
        <f>'U13 Girls'!F13</f>
        <v>1</v>
      </c>
      <c r="L229" s="69"/>
      <c r="M229" s="10"/>
      <c r="N229" s="10"/>
      <c r="O229" s="45"/>
      <c r="P229" s="45"/>
      <c r="Q229" s="45"/>
      <c r="R229" s="45"/>
      <c r="S229" s="45"/>
      <c r="T229" s="46"/>
      <c r="U229" s="46"/>
    </row>
    <row r="230" spans="2:21" ht="15">
      <c r="B230" s="52"/>
      <c r="C230" s="53"/>
      <c r="D230" s="29" t="s">
        <v>54</v>
      </c>
      <c r="E230" s="114" t="s">
        <v>15</v>
      </c>
      <c r="F230" s="115" t="str">
        <f>'U13 Girls'!A14</f>
        <v>WY-11</v>
      </c>
      <c r="G230" s="115" t="str">
        <f>'U13 Girls'!B14</f>
        <v>U13 Girls</v>
      </c>
      <c r="H230" s="115" t="str">
        <f>'U13 Girls'!C14</f>
        <v>TGIF</v>
      </c>
      <c r="I230" s="115" t="str">
        <f>'U13 Girls'!D14</f>
        <v>FLYERS</v>
      </c>
      <c r="J230" s="116">
        <f>'U13 Girls'!E14</f>
        <v>0</v>
      </c>
      <c r="K230" s="116">
        <f>'U13 Girls'!F14</f>
        <v>2</v>
      </c>
      <c r="L230" s="69"/>
      <c r="M230" s="10"/>
      <c r="N230" s="10"/>
      <c r="O230" s="45"/>
      <c r="P230" s="45"/>
      <c r="Q230" s="45"/>
      <c r="R230" s="45"/>
      <c r="S230" s="45"/>
      <c r="T230" s="46"/>
      <c r="U230" s="46"/>
    </row>
    <row r="231" spans="2:21" ht="15">
      <c r="B231" s="52"/>
      <c r="C231" s="53"/>
      <c r="D231" s="29" t="s">
        <v>54</v>
      </c>
      <c r="E231" s="107" t="s">
        <v>15</v>
      </c>
      <c r="F231" s="93" t="str">
        <f>'U13 Girls'!A15</f>
        <v>WY-12</v>
      </c>
      <c r="G231" s="93" t="str">
        <f>'U13 Girls'!B15</f>
        <v>U13 Girls</v>
      </c>
      <c r="H231" s="93" t="str">
        <f>'U13 Girls'!C15</f>
        <v>PLAYVOLLEY</v>
      </c>
      <c r="I231" s="93" t="str">
        <f>'U13 Girls'!D15</f>
        <v>PAOLA</v>
      </c>
      <c r="J231" s="94">
        <f>'U13 Girls'!E15</f>
        <v>0</v>
      </c>
      <c r="K231" s="94">
        <f>'U13 Girls'!F15</f>
        <v>2</v>
      </c>
      <c r="L231" s="69"/>
      <c r="M231" s="10"/>
      <c r="N231" s="10"/>
      <c r="O231" s="45"/>
      <c r="P231" s="45"/>
      <c r="Q231" s="45"/>
      <c r="R231" s="45"/>
      <c r="S231" s="45"/>
      <c r="T231" s="46"/>
      <c r="U231" s="46"/>
    </row>
    <row r="232" spans="2:21" ht="15">
      <c r="B232" s="52"/>
      <c r="C232" s="53"/>
      <c r="D232" s="29" t="s">
        <v>17</v>
      </c>
      <c r="E232" s="27" t="s">
        <v>15</v>
      </c>
      <c r="F232" s="44" t="str">
        <f>'Senior Women Div 2'!A17</f>
        <v>WS-14</v>
      </c>
      <c r="G232" s="44" t="str">
        <f>'Senior Women Div 2'!B17</f>
        <v>Senior Women 2nd Div</v>
      </c>
      <c r="H232" s="44" t="str">
        <f>'Senior Women Div 2'!C17</f>
        <v>TGIF</v>
      </c>
      <c r="I232" s="44" t="str">
        <f>'Senior Women Div 2'!D17</f>
        <v>PAOLA U18</v>
      </c>
      <c r="J232" s="44">
        <f>'Senior Women Div 2'!E17</f>
        <v>0</v>
      </c>
      <c r="K232" s="44">
        <f>'Senior Women Div 2'!F17</f>
        <v>3</v>
      </c>
      <c r="L232" s="69"/>
      <c r="M232" s="10"/>
      <c r="N232" s="10"/>
      <c r="O232" s="45"/>
      <c r="P232" s="45"/>
      <c r="Q232" s="45"/>
      <c r="R232" s="45"/>
      <c r="S232" s="45"/>
      <c r="T232" s="46"/>
      <c r="U232" s="46"/>
    </row>
    <row r="233" spans="2:21" ht="15">
      <c r="B233" s="52"/>
      <c r="C233" s="53"/>
      <c r="D233" s="29" t="s">
        <v>18</v>
      </c>
      <c r="E233" s="27" t="s">
        <v>15</v>
      </c>
      <c r="F233" s="44" t="str">
        <f>'Senior Women Div 1'!A20</f>
        <v>WF-17</v>
      </c>
      <c r="G233" s="44" t="str">
        <f>'Senior Women Div 1'!B20</f>
        <v>Senior Women 1st Div</v>
      </c>
      <c r="H233" s="44" t="str">
        <f>'Senior Women Div 1'!C20</f>
        <v>PLAYVOLLEY GALAXY</v>
      </c>
      <c r="I233" s="44" t="str">
        <f>'Senior Women Div 1'!D20</f>
        <v>FLYERS DEPIRO</v>
      </c>
      <c r="J233" s="44">
        <f>'Senior Women Div 1'!E20</f>
        <v>0</v>
      </c>
      <c r="K233" s="44">
        <f>'Senior Women Div 1'!F20</f>
        <v>3</v>
      </c>
      <c r="L233" s="69"/>
      <c r="M233" s="10"/>
      <c r="N233" s="10"/>
      <c r="O233" s="45"/>
      <c r="P233" s="45"/>
      <c r="Q233" s="45"/>
      <c r="R233" s="45"/>
      <c r="S233" s="45"/>
      <c r="T233" s="46"/>
      <c r="U233" s="46"/>
    </row>
    <row r="234" spans="2:21" ht="15">
      <c r="B234" s="52"/>
      <c r="C234" s="83"/>
      <c r="D234" s="29" t="s">
        <v>19</v>
      </c>
      <c r="E234" s="27" t="s">
        <v>15</v>
      </c>
      <c r="F234" s="44" t="str">
        <f>'Senior Women Div 1'!A21</f>
        <v>WF-18</v>
      </c>
      <c r="G234" s="44" t="str">
        <f>'Senior Women Div 1'!B21</f>
        <v>Senior Women 1st Div</v>
      </c>
      <c r="H234" s="44" t="str">
        <f>'Senior Women Div 1'!C21</f>
        <v>TOYOTA PLAYVOLLEY</v>
      </c>
      <c r="I234" s="44" t="str">
        <f>'Senior Women Div 1'!D21</f>
        <v>PAOLA HIBS CANDY</v>
      </c>
      <c r="J234" s="44">
        <f>'Senior Women Div 1'!E21</f>
        <v>0</v>
      </c>
      <c r="K234" s="44">
        <f>'Senior Women Div 1'!F21</f>
        <v>3</v>
      </c>
      <c r="L234" s="69"/>
      <c r="M234" s="10"/>
      <c r="N234" s="10"/>
      <c r="O234" s="45"/>
      <c r="P234" s="45"/>
      <c r="Q234" s="45"/>
      <c r="R234" s="45"/>
      <c r="S234" s="45"/>
      <c r="T234" s="46"/>
      <c r="U234" s="46"/>
    </row>
    <row r="235" spans="4:21" ht="15">
      <c r="D235" s="84"/>
      <c r="G235" s="4"/>
      <c r="I235" s="5"/>
      <c r="K235" s="85"/>
      <c r="L235" s="69"/>
      <c r="M235" s="10"/>
      <c r="N235" s="10"/>
      <c r="O235" s="45"/>
      <c r="P235" s="45"/>
      <c r="Q235" s="45"/>
      <c r="R235" s="45"/>
      <c r="S235" s="45"/>
      <c r="T235" s="46"/>
      <c r="U235" s="46"/>
    </row>
    <row r="236" spans="2:21" ht="24">
      <c r="B236" s="25" t="s">
        <v>59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69"/>
      <c r="M236" s="10"/>
      <c r="N236" s="10"/>
      <c r="O236" s="45"/>
      <c r="P236" s="45"/>
      <c r="Q236" s="45"/>
      <c r="R236" s="45"/>
      <c r="S236" s="45"/>
      <c r="T236" s="46"/>
      <c r="U236" s="46"/>
    </row>
    <row r="237" spans="4:21" ht="15">
      <c r="D237" s="84"/>
      <c r="G237" s="4"/>
      <c r="I237" s="5"/>
      <c r="K237" s="85"/>
      <c r="L237" s="69"/>
      <c r="M237" s="10"/>
      <c r="N237" s="10"/>
      <c r="O237" s="45"/>
      <c r="P237" s="45"/>
      <c r="Q237" s="45"/>
      <c r="R237" s="45"/>
      <c r="S237" s="45"/>
      <c r="T237" s="46"/>
      <c r="U237" s="46"/>
    </row>
    <row r="238" spans="2:21" ht="15">
      <c r="B238" s="31" t="s">
        <v>16</v>
      </c>
      <c r="C238" s="32">
        <v>40607</v>
      </c>
      <c r="D238" s="33" t="s">
        <v>46</v>
      </c>
      <c r="E238" s="31" t="s">
        <v>15</v>
      </c>
      <c r="F238" s="51" t="s">
        <v>47</v>
      </c>
      <c r="G238" s="51"/>
      <c r="H238" s="51"/>
      <c r="I238" s="51"/>
      <c r="J238" s="51"/>
      <c r="K238" s="51"/>
      <c r="L238" s="69"/>
      <c r="M238" s="10"/>
      <c r="N238" s="10"/>
      <c r="O238" s="45"/>
      <c r="P238" s="45"/>
      <c r="Q238" s="45"/>
      <c r="R238" s="45"/>
      <c r="S238" s="45"/>
      <c r="T238" s="46"/>
      <c r="U238" s="46"/>
    </row>
    <row r="239" spans="2:21" ht="15">
      <c r="B239" s="35"/>
      <c r="C239" s="36"/>
      <c r="D239" s="33" t="s">
        <v>48</v>
      </c>
      <c r="E239" s="31" t="s">
        <v>15</v>
      </c>
      <c r="F239" s="34" t="str">
        <f>'Senior Men Div 1'!A22</f>
        <v>MF-19</v>
      </c>
      <c r="G239" s="34" t="str">
        <f>'Senior Men Div 1'!B22</f>
        <v>Senior Men 1st Div</v>
      </c>
      <c r="H239" s="34" t="str">
        <f>'Senior Men Div 1'!C22</f>
        <v>MGARR</v>
      </c>
      <c r="I239" s="34" t="str">
        <f>'Senior Men Div 1'!D22</f>
        <v>ALOYSIANS DEFENDERS</v>
      </c>
      <c r="J239" s="34">
        <f>'Senior Men Div 1'!E22</f>
        <v>0</v>
      </c>
      <c r="K239" s="34">
        <f>'Senior Men Div 1'!F22</f>
        <v>3</v>
      </c>
      <c r="L239"/>
      <c r="M239" s="10"/>
      <c r="N239" s="10"/>
      <c r="O239" s="45"/>
      <c r="P239" s="45"/>
      <c r="Q239" s="45"/>
      <c r="R239" s="45"/>
      <c r="S239" s="45"/>
      <c r="T239" s="46"/>
      <c r="U239" s="46"/>
    </row>
    <row r="240" spans="2:21" ht="7.5" customHeight="1">
      <c r="B240" s="35"/>
      <c r="C240" s="35"/>
      <c r="D240" s="77"/>
      <c r="E240" s="78"/>
      <c r="F240" s="78"/>
      <c r="G240" s="78"/>
      <c r="H240" s="79"/>
      <c r="I240" s="79"/>
      <c r="J240" s="80"/>
      <c r="K240" s="81"/>
      <c r="L240" s="69"/>
      <c r="M240" s="10"/>
      <c r="N240" s="10"/>
      <c r="O240" s="45"/>
      <c r="P240" s="45"/>
      <c r="Q240" s="45"/>
      <c r="R240" s="45"/>
      <c r="S240" s="45"/>
      <c r="T240" s="46"/>
      <c r="U240" s="46"/>
    </row>
    <row r="241" spans="2:21" ht="15">
      <c r="B241" s="31" t="s">
        <v>20</v>
      </c>
      <c r="C241" s="32">
        <v>40608</v>
      </c>
      <c r="D241" s="37" t="s">
        <v>34</v>
      </c>
      <c r="E241" s="38" t="s">
        <v>15</v>
      </c>
      <c r="F241" s="86" t="s">
        <v>35</v>
      </c>
      <c r="G241" s="86"/>
      <c r="H241" s="86"/>
      <c r="I241" s="86"/>
      <c r="J241" s="86"/>
      <c r="K241" s="86"/>
      <c r="L241" s="69"/>
      <c r="M241" s="10"/>
      <c r="N241" s="10"/>
      <c r="O241" s="45"/>
      <c r="P241" s="45"/>
      <c r="Q241" s="45"/>
      <c r="R241" s="45"/>
      <c r="S241" s="45"/>
      <c r="T241" s="46"/>
      <c r="U241" s="46"/>
    </row>
    <row r="242" spans="2:21" ht="15">
      <c r="B242" s="35"/>
      <c r="C242" s="36"/>
      <c r="D242" s="110">
        <v>1030</v>
      </c>
      <c r="E242" s="38" t="s">
        <v>15</v>
      </c>
      <c r="F242" s="101" t="str">
        <f>'Mini Volley Girls'!A33</f>
        <v>WM-30</v>
      </c>
      <c r="G242" s="101" t="str">
        <f>'Mini Volley Girls'!B33</f>
        <v>Mini Volley Girls</v>
      </c>
      <c r="H242" s="101" t="str">
        <f>'Mini Volley Girls'!C33</f>
        <v>PLAYVOLLEY</v>
      </c>
      <c r="I242" s="101" t="str">
        <f>'Mini Volley Girls'!D33</f>
        <v>FLYERS</v>
      </c>
      <c r="J242" s="102">
        <f>'Mini Volley Girls'!E33</f>
        <v>0</v>
      </c>
      <c r="K242" s="102">
        <f>'Mini Volley Girls'!F33</f>
        <v>2</v>
      </c>
      <c r="L242" s="69"/>
      <c r="M242" s="10"/>
      <c r="N242" s="10"/>
      <c r="O242" s="45"/>
      <c r="P242" s="45"/>
      <c r="Q242" s="45"/>
      <c r="R242" s="45"/>
      <c r="S242" s="45"/>
      <c r="T242" s="46"/>
      <c r="U242" s="46"/>
    </row>
    <row r="243" spans="2:21" ht="15">
      <c r="B243" s="35"/>
      <c r="C243" s="36"/>
      <c r="D243" s="110">
        <v>1115</v>
      </c>
      <c r="E243" s="38" t="s">
        <v>15</v>
      </c>
      <c r="F243" s="34" t="str">
        <f>'Mini Volley Girls'!A36</f>
        <v>WM-33</v>
      </c>
      <c r="G243" s="34" t="str">
        <f>'Mini Volley Girls'!B36</f>
        <v>Mini Volley Girls</v>
      </c>
      <c r="H243" s="34" t="str">
        <f>'Mini Volley Girls'!C36</f>
        <v>PLAYVOLLEY</v>
      </c>
      <c r="I243" s="34" t="str">
        <f>'Mini Volley Girls'!D36</f>
        <v>FLYERS U13</v>
      </c>
      <c r="J243" s="34">
        <f>'Mini Volley Girls'!E36</f>
        <v>2</v>
      </c>
      <c r="K243" s="34">
        <f>'Mini Volley Girls'!F36</f>
        <v>0</v>
      </c>
      <c r="L243" s="69"/>
      <c r="M243" s="10"/>
      <c r="N243" s="10"/>
      <c r="O243" s="45"/>
      <c r="P243" s="45"/>
      <c r="Q243" s="45"/>
      <c r="R243" s="45"/>
      <c r="S243" s="45"/>
      <c r="T243" s="46"/>
      <c r="U243" s="46"/>
    </row>
    <row r="244" spans="2:21" ht="15">
      <c r="B244" s="35"/>
      <c r="C244" s="36"/>
      <c r="D244" s="110">
        <v>1115</v>
      </c>
      <c r="E244" s="38" t="s">
        <v>15</v>
      </c>
      <c r="F244" s="34" t="str">
        <f>'Mini Volley Girls'!A37</f>
        <v>WM-34</v>
      </c>
      <c r="G244" s="34" t="str">
        <f>'Mini Volley Girls'!B37</f>
        <v>Mini Volley Girls</v>
      </c>
      <c r="H244" s="34" t="str">
        <f>'Mini Volley Girls'!C37</f>
        <v>SOUTHEND PINK</v>
      </c>
      <c r="I244" s="34" t="str">
        <f>'Mini Volley Girls'!D37</f>
        <v>PAOLA</v>
      </c>
      <c r="J244" s="34">
        <f>'Mini Volley Girls'!E37</f>
        <v>0</v>
      </c>
      <c r="K244" s="34">
        <f>'Mini Volley Girls'!F37</f>
        <v>2</v>
      </c>
      <c r="L244" s="69"/>
      <c r="M244" s="10"/>
      <c r="N244" s="10"/>
      <c r="O244" s="45"/>
      <c r="P244" s="45"/>
      <c r="Q244" s="45"/>
      <c r="R244" s="45"/>
      <c r="S244" s="45"/>
      <c r="T244" s="46"/>
      <c r="U244" s="46"/>
    </row>
    <row r="245" spans="2:21" ht="15">
      <c r="B245" s="35"/>
      <c r="C245" s="82"/>
      <c r="D245" s="33" t="s">
        <v>19</v>
      </c>
      <c r="E245" s="68" t="s">
        <v>15</v>
      </c>
      <c r="F245" s="34" t="str">
        <f>'Senior Women Div 2'!A25</f>
        <v>WS-22</v>
      </c>
      <c r="G245" s="34" t="str">
        <f>'Senior Women Div 2'!B25</f>
        <v>Senior Women 2nd Div P/O</v>
      </c>
      <c r="H245" s="34" t="str">
        <f>'Senior Women Div 2'!C25</f>
        <v>FLYERS DEPIRO II</v>
      </c>
      <c r="I245" s="34" t="str">
        <f>'Senior Women Div 2'!D25</f>
        <v>SOUTHEND 2</v>
      </c>
      <c r="J245" s="34">
        <f>'Senior Women Div 2'!E25</f>
        <v>3</v>
      </c>
      <c r="K245" s="34">
        <f>'Senior Women Div 2'!F25</f>
        <v>1</v>
      </c>
      <c r="M245" s="10"/>
      <c r="N245" s="10"/>
      <c r="O245" s="45"/>
      <c r="P245" s="45"/>
      <c r="Q245" s="45"/>
      <c r="R245" s="45"/>
      <c r="S245" s="45"/>
      <c r="T245" s="46"/>
      <c r="U245" s="46"/>
    </row>
    <row r="246" spans="4:21" ht="15">
      <c r="D246" s="84"/>
      <c r="G246" s="4"/>
      <c r="I246" s="5"/>
      <c r="K246" s="85"/>
      <c r="L246" s="69"/>
      <c r="M246" s="10"/>
      <c r="N246" s="10"/>
      <c r="O246" s="45"/>
      <c r="P246" s="45"/>
      <c r="Q246" s="45"/>
      <c r="R246" s="45"/>
      <c r="S246" s="45"/>
      <c r="T246" s="46"/>
      <c r="U246" s="46"/>
    </row>
    <row r="247" spans="2:21" ht="15">
      <c r="B247" s="27" t="s">
        <v>16</v>
      </c>
      <c r="C247" s="28">
        <v>40614</v>
      </c>
      <c r="D247" s="29" t="s">
        <v>46</v>
      </c>
      <c r="E247" s="27" t="s">
        <v>15</v>
      </c>
      <c r="F247" s="51" t="s">
        <v>47</v>
      </c>
      <c r="G247" s="51"/>
      <c r="H247" s="51"/>
      <c r="I247" s="51"/>
      <c r="J247" s="51"/>
      <c r="K247" s="51"/>
      <c r="L247" s="69"/>
      <c r="M247" s="10"/>
      <c r="N247" s="10"/>
      <c r="O247" s="45"/>
      <c r="P247" s="45"/>
      <c r="Q247" s="45"/>
      <c r="R247" s="45"/>
      <c r="S247" s="45"/>
      <c r="T247" s="46"/>
      <c r="U247" s="46"/>
    </row>
    <row r="248" spans="2:21" ht="15">
      <c r="B248" s="52"/>
      <c r="C248" s="53"/>
      <c r="D248" s="29" t="s">
        <v>48</v>
      </c>
      <c r="E248" s="27" t="s">
        <v>15</v>
      </c>
      <c r="F248" s="44" t="str">
        <f>'Senior Men Div 1'!A25</f>
        <v>MF-22</v>
      </c>
      <c r="G248" s="44" t="str">
        <f>'Senior Men Div 1'!B25</f>
        <v>Senior Men 1st Div</v>
      </c>
      <c r="H248" s="44" t="str">
        <f>'Senior Men Div 1'!C25</f>
        <v>VALLETTA SAN ANTONIO</v>
      </c>
      <c r="I248" s="44" t="str">
        <f>'Senior Men Div 1'!D25</f>
        <v>FLEUR-DE-LYS</v>
      </c>
      <c r="J248" s="44">
        <f>'Senior Men Div 1'!E25</f>
        <v>3</v>
      </c>
      <c r="K248" s="44">
        <f>'Senior Men Div 1'!F25</f>
        <v>0</v>
      </c>
      <c r="L248"/>
      <c r="M248" s="10"/>
      <c r="N248" s="10"/>
      <c r="O248" s="45"/>
      <c r="P248" s="45"/>
      <c r="Q248" s="45"/>
      <c r="R248" s="45"/>
      <c r="S248" s="45"/>
      <c r="T248" s="46"/>
      <c r="U248" s="46"/>
    </row>
    <row r="249" spans="2:21" ht="7.5" customHeight="1">
      <c r="B249" s="52"/>
      <c r="C249" s="52"/>
      <c r="D249" s="61"/>
      <c r="E249" s="62"/>
      <c r="F249" s="62"/>
      <c r="G249" s="62"/>
      <c r="H249" s="63"/>
      <c r="I249" s="63"/>
      <c r="J249" s="64"/>
      <c r="K249" s="65"/>
      <c r="L249" s="69"/>
      <c r="M249" s="10"/>
      <c r="N249" s="10"/>
      <c r="O249" s="45"/>
      <c r="P249" s="45"/>
      <c r="Q249" s="45"/>
      <c r="R249" s="45"/>
      <c r="S249" s="45"/>
      <c r="T249" s="46"/>
      <c r="U249" s="46"/>
    </row>
    <row r="250" spans="2:21" ht="15">
      <c r="B250" s="27" t="s">
        <v>20</v>
      </c>
      <c r="C250" s="28">
        <v>40615</v>
      </c>
      <c r="D250" s="106" t="s">
        <v>34</v>
      </c>
      <c r="E250" s="107" t="s">
        <v>15</v>
      </c>
      <c r="F250" s="86" t="s">
        <v>35</v>
      </c>
      <c r="G250" s="86"/>
      <c r="H250" s="86"/>
      <c r="I250" s="86"/>
      <c r="J250" s="86"/>
      <c r="K250" s="86"/>
      <c r="L250" s="69"/>
      <c r="M250" s="10"/>
      <c r="N250" s="10"/>
      <c r="O250" s="45"/>
      <c r="P250" s="45"/>
      <c r="Q250" s="45"/>
      <c r="R250" s="45"/>
      <c r="S250" s="45"/>
      <c r="T250" s="46"/>
      <c r="U250" s="46"/>
    </row>
    <row r="251" spans="2:21" ht="15">
      <c r="B251" s="52"/>
      <c r="C251" s="53"/>
      <c r="D251" s="117">
        <v>1030</v>
      </c>
      <c r="E251" s="107" t="s">
        <v>15</v>
      </c>
      <c r="F251" s="93" t="str">
        <f>'Mini Volley Girls'!A32</f>
        <v>WM-29</v>
      </c>
      <c r="G251" s="93" t="str">
        <f>'Mini Volley Girls'!B32</f>
        <v>Mini Volley Girls</v>
      </c>
      <c r="H251" s="93" t="str">
        <f>'Mini Volley Girls'!C32</f>
        <v>FLEUR-DE-LYS</v>
      </c>
      <c r="I251" s="93" t="str">
        <f>'Mini Volley Girls'!D32</f>
        <v>FLYERS U13</v>
      </c>
      <c r="J251" s="94">
        <f>'Mini Volley Girls'!E32</f>
        <v>2</v>
      </c>
      <c r="K251" s="94">
        <f>'Mini Volley Girls'!F32</f>
        <v>1</v>
      </c>
      <c r="L251" s="69"/>
      <c r="M251" s="10"/>
      <c r="N251" s="10"/>
      <c r="O251" s="45"/>
      <c r="P251" s="45"/>
      <c r="Q251" s="45"/>
      <c r="R251" s="45"/>
      <c r="S251" s="45"/>
      <c r="T251" s="46"/>
      <c r="U251" s="46"/>
    </row>
    <row r="252" spans="2:21" ht="15">
      <c r="B252" s="52"/>
      <c r="C252" s="53"/>
      <c r="D252" s="118">
        <v>1030</v>
      </c>
      <c r="E252" s="107" t="s">
        <v>15</v>
      </c>
      <c r="F252" s="119" t="str">
        <f>'Mini Volley Girls'!A39</f>
        <v>WM-36</v>
      </c>
      <c r="G252" s="119" t="str">
        <f>'Mini Volley Girls'!B39</f>
        <v>Mini Volley Girls</v>
      </c>
      <c r="H252" s="119" t="str">
        <f>'Mini Volley Girls'!C39</f>
        <v>FLYERS</v>
      </c>
      <c r="I252" s="119" t="str">
        <f>'Mini Volley Girls'!D39</f>
        <v>SOUTHEND RED</v>
      </c>
      <c r="J252" s="119">
        <f>'Mini Volley Girls'!E39</f>
        <v>2</v>
      </c>
      <c r="K252" s="119">
        <f>'Mini Volley Girls'!F39</f>
        <v>0</v>
      </c>
      <c r="L252" s="69"/>
      <c r="M252" s="10"/>
      <c r="N252" s="10"/>
      <c r="O252" s="45"/>
      <c r="P252" s="45"/>
      <c r="Q252" s="45"/>
      <c r="R252" s="45"/>
      <c r="S252" s="45"/>
      <c r="T252" s="46"/>
      <c r="U252" s="46"/>
    </row>
    <row r="253" spans="2:21" ht="15">
      <c r="B253" s="52"/>
      <c r="C253" s="53"/>
      <c r="D253" s="117">
        <v>1115</v>
      </c>
      <c r="E253" s="107" t="s">
        <v>15</v>
      </c>
      <c r="F253" s="66" t="str">
        <f>'Mini Volley Girls'!A34</f>
        <v>WM-31</v>
      </c>
      <c r="G253" s="66" t="str">
        <f>'Mini Volley Girls'!B34</f>
        <v>Mini Volley Girls</v>
      </c>
      <c r="H253" s="66" t="str">
        <f>'Mini Volley Girls'!C34</f>
        <v>PAOLA</v>
      </c>
      <c r="I253" s="66" t="str">
        <f>'Mini Volley Girls'!D34</f>
        <v>FLEUR-DE-LYS</v>
      </c>
      <c r="J253" s="120">
        <f>'Mini Volley Girls'!E34</f>
        <v>2</v>
      </c>
      <c r="K253" s="120">
        <f>'Mini Volley Girls'!F34</f>
        <v>0</v>
      </c>
      <c r="L253" s="69"/>
      <c r="M253" s="10"/>
      <c r="N253" s="10"/>
      <c r="O253" s="45"/>
      <c r="P253" s="45"/>
      <c r="Q253" s="45"/>
      <c r="R253" s="45"/>
      <c r="S253" s="45"/>
      <c r="T253" s="46"/>
      <c r="U253" s="46"/>
    </row>
    <row r="254" spans="2:21" ht="15">
      <c r="B254" s="52"/>
      <c r="C254" s="53"/>
      <c r="D254" s="117">
        <v>1115</v>
      </c>
      <c r="E254" s="107" t="s">
        <v>15</v>
      </c>
      <c r="F254" s="66" t="str">
        <f>'Mini Volley Girls'!A41</f>
        <v>WM-38</v>
      </c>
      <c r="G254" s="66" t="str">
        <f>'Mini Volley Girls'!B41</f>
        <v>Mini Volley Girls</v>
      </c>
      <c r="H254" s="66" t="str">
        <f>'Mini Volley Girls'!C41</f>
        <v>FLYERS</v>
      </c>
      <c r="I254" s="66" t="str">
        <f>'Mini Volley Girls'!D41</f>
        <v>SOUTHEND PINK</v>
      </c>
      <c r="J254" s="66">
        <f>'Mini Volley Girls'!E41</f>
        <v>2</v>
      </c>
      <c r="K254" s="66">
        <f>'Mini Volley Girls'!F41</f>
        <v>0</v>
      </c>
      <c r="L254" s="69"/>
      <c r="M254" s="10"/>
      <c r="N254" s="10"/>
      <c r="O254" s="45"/>
      <c r="P254" s="45"/>
      <c r="Q254" s="45"/>
      <c r="R254" s="45"/>
      <c r="S254" s="45"/>
      <c r="T254" s="46"/>
      <c r="U254" s="46"/>
    </row>
    <row r="255" spans="2:21" ht="15">
      <c r="B255" s="52"/>
      <c r="C255" s="53"/>
      <c r="D255" s="117">
        <v>1200</v>
      </c>
      <c r="E255" s="107" t="s">
        <v>15</v>
      </c>
      <c r="F255" s="66" t="str">
        <f>'Mini Volley Girls'!A35</f>
        <v>WM-32</v>
      </c>
      <c r="G255" s="66" t="str">
        <f>'Mini Volley Girls'!B35</f>
        <v>Mini Volley Girls</v>
      </c>
      <c r="H255" s="66" t="str">
        <f>'Mini Volley Girls'!C35</f>
        <v>SOUTHEND PINK</v>
      </c>
      <c r="I255" s="66" t="str">
        <f>'Mini Volley Girls'!D35</f>
        <v>SOUTHEND RED</v>
      </c>
      <c r="J255" s="66">
        <f>'Mini Volley Girls'!E35</f>
        <v>2</v>
      </c>
      <c r="K255" s="66">
        <f>'Mini Volley Girls'!F35</f>
        <v>1</v>
      </c>
      <c r="L255" s="69"/>
      <c r="M255" s="10"/>
      <c r="N255" s="10"/>
      <c r="O255" s="45"/>
      <c r="P255" s="45"/>
      <c r="Q255" s="45"/>
      <c r="R255" s="45"/>
      <c r="S255" s="45"/>
      <c r="T255" s="46"/>
      <c r="U255" s="46"/>
    </row>
    <row r="256" spans="2:21" ht="15">
      <c r="B256" s="52"/>
      <c r="C256" s="53"/>
      <c r="D256" s="29" t="s">
        <v>17</v>
      </c>
      <c r="E256" s="27" t="s">
        <v>15</v>
      </c>
      <c r="F256" s="44" t="str">
        <f>'Senior Women Div 1'!A26</f>
        <v>WF-23</v>
      </c>
      <c r="G256" s="44" t="str">
        <f>'Senior Women Div 1'!B26</f>
        <v>Senior Women 1st Div</v>
      </c>
      <c r="H256" s="44" t="str">
        <f>'Senior Women Div 1'!C26</f>
        <v>PLAYVOLLEY GALAXY</v>
      </c>
      <c r="I256" s="44" t="str">
        <f>'Senior Women Div 1'!D26</f>
        <v>FLEUR-DE-LYS</v>
      </c>
      <c r="J256" s="44">
        <f>'Senior Women Div 1'!E26</f>
        <v>0</v>
      </c>
      <c r="K256" s="44">
        <f>'Senior Women Div 1'!F26</f>
        <v>3</v>
      </c>
      <c r="L256" s="121"/>
      <c r="M256" s="10"/>
      <c r="N256" s="10"/>
      <c r="O256" s="45"/>
      <c r="P256" s="45"/>
      <c r="Q256" s="45"/>
      <c r="R256" s="45"/>
      <c r="S256" s="45"/>
      <c r="T256" s="46"/>
      <c r="U256" s="46"/>
    </row>
    <row r="257" spans="2:21" ht="15">
      <c r="B257" s="52"/>
      <c r="C257" s="53"/>
      <c r="D257" s="29" t="s">
        <v>18</v>
      </c>
      <c r="E257" s="67" t="s">
        <v>15</v>
      </c>
      <c r="F257" s="44" t="str">
        <f>'Senior Women Div 1'!A25</f>
        <v>WF-22</v>
      </c>
      <c r="G257" s="44" t="str">
        <f>'Senior Women Div 1'!B25</f>
        <v>Senior Women 1st Div</v>
      </c>
      <c r="H257" s="44" t="str">
        <f>'Senior Women Div 1'!C25</f>
        <v>FLYERS DEPIRO</v>
      </c>
      <c r="I257" s="44" t="str">
        <f>'Senior Women Div 1'!D25</f>
        <v>TOYOTA PLAYVOLLEY</v>
      </c>
      <c r="J257" s="44">
        <f>'Senior Women Div 1'!E25</f>
        <v>3</v>
      </c>
      <c r="K257" s="44">
        <f>'Senior Women Div 1'!F25</f>
        <v>0</v>
      </c>
      <c r="L257" s="69"/>
      <c r="M257" s="10"/>
      <c r="N257" s="10"/>
      <c r="O257" s="45"/>
      <c r="P257" s="45"/>
      <c r="Q257" s="45"/>
      <c r="R257" s="45"/>
      <c r="S257" s="45"/>
      <c r="T257" s="46"/>
      <c r="U257" s="46"/>
    </row>
    <row r="258" spans="4:21" ht="15">
      <c r="D258" s="84"/>
      <c r="G258" s="4"/>
      <c r="I258" s="5"/>
      <c r="K258" s="85"/>
      <c r="L258" s="69"/>
      <c r="M258" s="10"/>
      <c r="N258" s="10"/>
      <c r="O258" s="45"/>
      <c r="P258" s="45"/>
      <c r="Q258" s="45"/>
      <c r="R258" s="45"/>
      <c r="S258" s="45"/>
      <c r="T258" s="46"/>
      <c r="U258" s="46"/>
    </row>
    <row r="259" spans="2:21" ht="15">
      <c r="B259" s="31" t="s">
        <v>16</v>
      </c>
      <c r="C259" s="32">
        <v>40621</v>
      </c>
      <c r="D259" s="33" t="s">
        <v>46</v>
      </c>
      <c r="E259" s="31" t="s">
        <v>15</v>
      </c>
      <c r="F259" s="51" t="s">
        <v>47</v>
      </c>
      <c r="G259" s="51"/>
      <c r="H259" s="51"/>
      <c r="I259" s="51"/>
      <c r="J259" s="51"/>
      <c r="K259" s="51"/>
      <c r="L259" s="69"/>
      <c r="M259" s="10"/>
      <c r="N259" s="10"/>
      <c r="O259" s="45"/>
      <c r="P259" s="45"/>
      <c r="Q259" s="45"/>
      <c r="R259" s="45"/>
      <c r="S259" s="45"/>
      <c r="T259" s="46"/>
      <c r="U259" s="46"/>
    </row>
    <row r="260" spans="2:21" ht="15">
      <c r="B260" s="35"/>
      <c r="C260" s="36"/>
      <c r="D260" s="33" t="s">
        <v>56</v>
      </c>
      <c r="E260" s="31" t="s">
        <v>15</v>
      </c>
      <c r="F260" s="34" t="str">
        <f>'Senior Men Div 1'!A23</f>
        <v>MF-20</v>
      </c>
      <c r="G260" s="34" t="str">
        <f>'Senior Men Div 1'!B23</f>
        <v>Senior Men 1st Div</v>
      </c>
      <c r="H260" s="34" t="str">
        <f>'Senior Men Div 1'!C23</f>
        <v>IKLIN</v>
      </c>
      <c r="I260" s="34" t="str">
        <f>'Senior Men Div 1'!D23</f>
        <v>VALLETTA SAN ANTONIO</v>
      </c>
      <c r="J260" s="34">
        <f>'Senior Men Div 1'!E23</f>
        <v>0</v>
      </c>
      <c r="K260" s="34">
        <f>'Senior Men Div 1'!F23</f>
        <v>3</v>
      </c>
      <c r="L260"/>
      <c r="M260" s="10"/>
      <c r="N260" s="10"/>
      <c r="O260" s="45"/>
      <c r="P260" s="45"/>
      <c r="Q260" s="45"/>
      <c r="R260" s="45"/>
      <c r="S260" s="45"/>
      <c r="T260" s="46"/>
      <c r="U260" s="46"/>
    </row>
    <row r="261" spans="2:21" ht="15">
      <c r="B261" s="35"/>
      <c r="C261" s="36"/>
      <c r="D261" s="33" t="s">
        <v>48</v>
      </c>
      <c r="E261" s="31" t="s">
        <v>15</v>
      </c>
      <c r="F261" s="34" t="str">
        <f>'Senior Women Div 2'!A26</f>
        <v>WS-23</v>
      </c>
      <c r="G261" s="34" t="str">
        <f>'Senior Women Div 2'!B26</f>
        <v>Senior Women 2nd Div P/O</v>
      </c>
      <c r="H261" s="34" t="str">
        <f>'Senior Women Div 2'!C26</f>
        <v>BIRKIRKARA</v>
      </c>
      <c r="I261" s="34" t="str">
        <f>'Senior Women Div 2'!D26</f>
        <v>FLYERS DEPIRO II</v>
      </c>
      <c r="J261" s="34">
        <f>'Senior Women Div 2'!E26</f>
        <v>0</v>
      </c>
      <c r="K261" s="34">
        <f>'Senior Women Div 2'!F26</f>
        <v>3</v>
      </c>
      <c r="L261" s="69"/>
      <c r="M261" s="10"/>
      <c r="N261" s="10"/>
      <c r="O261" s="45"/>
      <c r="P261" s="45"/>
      <c r="Q261" s="45"/>
      <c r="R261" s="45"/>
      <c r="S261" s="45"/>
      <c r="T261" s="46"/>
      <c r="U261" s="46"/>
    </row>
    <row r="262" spans="2:21" ht="7.5" customHeight="1">
      <c r="B262" s="35"/>
      <c r="C262" s="35"/>
      <c r="D262" s="77"/>
      <c r="E262" s="78"/>
      <c r="F262" s="78"/>
      <c r="G262" s="78"/>
      <c r="H262" s="79"/>
      <c r="I262" s="79"/>
      <c r="J262" s="80"/>
      <c r="K262" s="81"/>
      <c r="L262" s="69"/>
      <c r="M262" s="10"/>
      <c r="N262" s="10"/>
      <c r="O262" s="45"/>
      <c r="P262" s="45"/>
      <c r="Q262" s="45"/>
      <c r="R262" s="45"/>
      <c r="S262" s="45"/>
      <c r="T262" s="46"/>
      <c r="U262" s="46"/>
    </row>
    <row r="263" spans="2:21" ht="15">
      <c r="B263" s="31" t="s">
        <v>20</v>
      </c>
      <c r="C263" s="32">
        <v>40622</v>
      </c>
      <c r="D263" s="37" t="s">
        <v>34</v>
      </c>
      <c r="E263" s="38" t="s">
        <v>15</v>
      </c>
      <c r="F263" s="86" t="s">
        <v>35</v>
      </c>
      <c r="G263" s="86"/>
      <c r="H263" s="86"/>
      <c r="I263" s="86"/>
      <c r="J263" s="86"/>
      <c r="K263" s="86"/>
      <c r="L263" s="69"/>
      <c r="M263" s="10"/>
      <c r="N263" s="10"/>
      <c r="O263" s="45"/>
      <c r="P263" s="45"/>
      <c r="Q263" s="45"/>
      <c r="R263" s="45"/>
      <c r="S263" s="45"/>
      <c r="T263" s="46"/>
      <c r="U263" s="46"/>
    </row>
    <row r="264" spans="2:21" ht="15">
      <c r="B264" s="35"/>
      <c r="C264" s="36"/>
      <c r="D264" s="110">
        <v>1030</v>
      </c>
      <c r="E264" s="38" t="s">
        <v>15</v>
      </c>
      <c r="F264" s="101" t="str">
        <f>'Mini Volley Girls'!A38</f>
        <v>WM-35</v>
      </c>
      <c r="G264" s="101" t="str">
        <f>'Mini Volley Girls'!B38</f>
        <v>Mini Volley Girls</v>
      </c>
      <c r="H264" s="101" t="str">
        <f>'Mini Volley Girls'!C38</f>
        <v>PLAYVOLLEY</v>
      </c>
      <c r="I264" s="101" t="str">
        <f>'Mini Volley Girls'!D38</f>
        <v>FLEUR-DE-LYS</v>
      </c>
      <c r="J264" s="102">
        <f>'Mini Volley Girls'!E38</f>
        <v>2</v>
      </c>
      <c r="K264" s="102">
        <f>'Mini Volley Girls'!F38</f>
        <v>1</v>
      </c>
      <c r="L264" s="69"/>
      <c r="M264" s="10"/>
      <c r="N264" s="10"/>
      <c r="O264" s="45"/>
      <c r="P264" s="45"/>
      <c r="Q264" s="45"/>
      <c r="R264" s="45"/>
      <c r="S264" s="45"/>
      <c r="T264" s="46"/>
      <c r="U264" s="46"/>
    </row>
    <row r="265" spans="2:21" ht="15">
      <c r="B265" s="35"/>
      <c r="C265" s="36"/>
      <c r="D265" s="122">
        <v>1030</v>
      </c>
      <c r="E265" s="38" t="s">
        <v>15</v>
      </c>
      <c r="F265" s="123" t="str">
        <f>'Mini Volley Girls'!A43</f>
        <v>WM-40</v>
      </c>
      <c r="G265" s="123" t="str">
        <f>'Mini Volley Girls'!B43</f>
        <v>Mini Volley Girls</v>
      </c>
      <c r="H265" s="123" t="str">
        <f>'Mini Volley Girls'!C43</f>
        <v>FLYERS</v>
      </c>
      <c r="I265" s="123" t="str">
        <f>'Mini Volley Girls'!D43</f>
        <v>PAOLA</v>
      </c>
      <c r="J265" s="123">
        <f>'Mini Volley Girls'!E43</f>
        <v>1</v>
      </c>
      <c r="K265" s="123">
        <f>'Mini Volley Girls'!F43</f>
        <v>2</v>
      </c>
      <c r="L265" s="69"/>
      <c r="M265" s="10"/>
      <c r="N265" s="10"/>
      <c r="O265" s="45"/>
      <c r="P265" s="45"/>
      <c r="Q265" s="45"/>
      <c r="R265" s="45"/>
      <c r="S265" s="45"/>
      <c r="T265" s="46"/>
      <c r="U265" s="46"/>
    </row>
    <row r="266" spans="2:21" ht="15">
      <c r="B266" s="35"/>
      <c r="C266" s="36"/>
      <c r="D266" s="110">
        <v>1115</v>
      </c>
      <c r="E266" s="38" t="s">
        <v>15</v>
      </c>
      <c r="F266" s="39" t="str">
        <f>'Mini Volley Girls'!A40</f>
        <v>WM-37</v>
      </c>
      <c r="G266" s="39" t="str">
        <f>'Mini Volley Girls'!B40</f>
        <v>Mini Volley Girls</v>
      </c>
      <c r="H266" s="39" t="str">
        <f>'Mini Volley Girls'!C40</f>
        <v>PAOLA</v>
      </c>
      <c r="I266" s="39" t="str">
        <f>'Mini Volley Girls'!D40</f>
        <v>PLAYVOLLEY</v>
      </c>
      <c r="J266" s="39">
        <f>'Mini Volley Girls'!E40</f>
        <v>2</v>
      </c>
      <c r="K266" s="39">
        <f>'Mini Volley Girls'!F40</f>
        <v>0</v>
      </c>
      <c r="L266" s="69"/>
      <c r="M266" s="10"/>
      <c r="N266" s="10"/>
      <c r="O266" s="45"/>
      <c r="P266" s="45"/>
      <c r="Q266" s="45"/>
      <c r="R266" s="45"/>
      <c r="S266" s="45"/>
      <c r="T266" s="46"/>
      <c r="U266" s="46"/>
    </row>
    <row r="267" spans="2:21" ht="15">
      <c r="B267" s="35"/>
      <c r="C267" s="36"/>
      <c r="D267" s="110">
        <v>1115</v>
      </c>
      <c r="E267" s="38" t="s">
        <v>15</v>
      </c>
      <c r="F267" s="39" t="str">
        <f>'Mini Volley Girls'!A42</f>
        <v>WM-39</v>
      </c>
      <c r="G267" s="39" t="str">
        <f>'Mini Volley Girls'!B42</f>
        <v>Mini Volley Girls</v>
      </c>
      <c r="H267" s="39" t="str">
        <f>'Mini Volley Girls'!C42</f>
        <v>FLYERS U13</v>
      </c>
      <c r="I267" s="39" t="str">
        <f>'Mini Volley Girls'!D42</f>
        <v>SOUTHEND RED</v>
      </c>
      <c r="J267" s="39">
        <f>'Mini Volley Girls'!E42</f>
        <v>2</v>
      </c>
      <c r="K267" s="39">
        <f>'Mini Volley Girls'!F42</f>
        <v>0</v>
      </c>
      <c r="L267" s="69"/>
      <c r="M267" s="10"/>
      <c r="N267" s="10"/>
      <c r="O267" s="45"/>
      <c r="P267" s="45"/>
      <c r="Q267" s="45"/>
      <c r="R267" s="45"/>
      <c r="S267" s="45"/>
      <c r="T267" s="46"/>
      <c r="U267" s="46"/>
    </row>
    <row r="268" spans="2:21" ht="15">
      <c r="B268" s="35"/>
      <c r="C268" s="36"/>
      <c r="D268" s="33" t="s">
        <v>17</v>
      </c>
      <c r="E268" s="31" t="s">
        <v>15</v>
      </c>
      <c r="F268" s="39" t="str">
        <f>'Senior Men Div 1'!A27</f>
        <v>MF-24</v>
      </c>
      <c r="G268" s="39" t="str">
        <f>'Senior Men Div 1'!B27</f>
        <v>Senior Men 1st Div</v>
      </c>
      <c r="H268" s="39" t="str">
        <f>'Senior Men Div 1'!C27</f>
        <v>ALOYSIANS DEFENDERS</v>
      </c>
      <c r="I268" s="39" t="str">
        <f>'Senior Men Div 1'!D27</f>
        <v>ATTARD TENOVAR</v>
      </c>
      <c r="J268" s="39">
        <f>'Senior Men Div 1'!E27</f>
        <v>3</v>
      </c>
      <c r="K268" s="39">
        <f>'Senior Men Div 1'!F27</f>
        <v>0</v>
      </c>
      <c r="L268" s="69"/>
      <c r="M268" s="10"/>
      <c r="N268" s="10"/>
      <c r="O268" s="45"/>
      <c r="P268" s="45"/>
      <c r="Q268" s="45"/>
      <c r="R268" s="45"/>
      <c r="S268" s="45"/>
      <c r="T268" s="46"/>
      <c r="U268" s="46"/>
    </row>
    <row r="269" spans="2:21" ht="15">
      <c r="B269" s="35"/>
      <c r="C269" s="36"/>
      <c r="D269" s="33" t="s">
        <v>18</v>
      </c>
      <c r="E269" s="68" t="s">
        <v>15</v>
      </c>
      <c r="F269" s="34" t="str">
        <f>'Senior Women Div 1'!A27</f>
        <v>WF-24</v>
      </c>
      <c r="G269" s="34" t="str">
        <f>'Senior Women Div 1'!B27</f>
        <v>Senior Women 1st Div</v>
      </c>
      <c r="H269" s="34" t="str">
        <f>'Senior Women Div 1'!C27</f>
        <v>KLIKK SOUTHEND</v>
      </c>
      <c r="I269" s="34" t="str">
        <f>'Senior Women Div 1'!D27</f>
        <v>PAOLA HIBS CANDY</v>
      </c>
      <c r="J269" s="34">
        <f>'Senior Women Div 1'!E27</f>
        <v>0</v>
      </c>
      <c r="K269" s="34">
        <f>'Senior Women Div 1'!F27</f>
        <v>3</v>
      </c>
      <c r="L269" s="69"/>
      <c r="M269" s="10"/>
      <c r="N269" s="10"/>
      <c r="O269" s="45"/>
      <c r="P269" s="45"/>
      <c r="Q269" s="45"/>
      <c r="R269" s="45"/>
      <c r="S269" s="45"/>
      <c r="T269" s="46"/>
      <c r="U269" s="46"/>
    </row>
    <row r="270" spans="2:21" ht="15">
      <c r="B270" s="35"/>
      <c r="C270" s="82"/>
      <c r="D270" s="33" t="s">
        <v>19</v>
      </c>
      <c r="E270" s="68" t="s">
        <v>15</v>
      </c>
      <c r="F270" s="34" t="str">
        <f>'Senior Women Div 1'!A29</f>
        <v>WF-26</v>
      </c>
      <c r="G270" s="34" t="str">
        <f>'Senior Women Div 1'!B29</f>
        <v>Senior Women 1st Div</v>
      </c>
      <c r="H270" s="34" t="str">
        <f>'Senior Women Div 1'!C29</f>
        <v>FLEUR-DE-LYS</v>
      </c>
      <c r="I270" s="34" t="str">
        <f>'Senior Women Div 1'!D29</f>
        <v>TOYOTA PLAYVOLLEY</v>
      </c>
      <c r="J270" s="34">
        <f>'Senior Women Div 1'!E29</f>
        <v>1</v>
      </c>
      <c r="K270" s="34">
        <f>'Senior Women Div 1'!F29</f>
        <v>3</v>
      </c>
      <c r="L270" s="69"/>
      <c r="M270" s="10"/>
      <c r="N270" s="10"/>
      <c r="O270" s="45"/>
      <c r="P270" s="45"/>
      <c r="Q270" s="45"/>
      <c r="R270" s="45"/>
      <c r="S270" s="45"/>
      <c r="T270" s="46"/>
      <c r="U270" s="46"/>
    </row>
    <row r="271" spans="2:21" ht="15">
      <c r="B271" s="11"/>
      <c r="C271" s="99"/>
      <c r="D271" s="43"/>
      <c r="E271" s="11"/>
      <c r="F271" s="12"/>
      <c r="G271" s="12"/>
      <c r="H271" s="12"/>
      <c r="I271" s="12"/>
      <c r="J271" s="12"/>
      <c r="K271" s="12"/>
      <c r="L271" s="69"/>
      <c r="M271" s="10"/>
      <c r="N271" s="10"/>
      <c r="O271" s="45"/>
      <c r="P271" s="45"/>
      <c r="Q271" s="45"/>
      <c r="R271" s="45"/>
      <c r="S271" s="45"/>
      <c r="T271" s="46"/>
      <c r="U271" s="46"/>
    </row>
    <row r="272" spans="2:21" ht="15">
      <c r="B272" s="27" t="s">
        <v>16</v>
      </c>
      <c r="C272" s="28">
        <v>40628</v>
      </c>
      <c r="D272" s="29" t="s">
        <v>46</v>
      </c>
      <c r="E272" s="27" t="s">
        <v>15</v>
      </c>
      <c r="F272" s="51" t="s">
        <v>47</v>
      </c>
      <c r="G272" s="51"/>
      <c r="H272" s="51"/>
      <c r="I272" s="51"/>
      <c r="J272" s="51"/>
      <c r="K272" s="51"/>
      <c r="L272" s="69"/>
      <c r="M272" s="10"/>
      <c r="N272" s="10"/>
      <c r="O272" s="45"/>
      <c r="P272" s="45"/>
      <c r="Q272" s="45"/>
      <c r="R272" s="45"/>
      <c r="S272" s="45"/>
      <c r="T272" s="46"/>
      <c r="U272" s="46"/>
    </row>
    <row r="273" spans="2:21" ht="15">
      <c r="B273" s="52"/>
      <c r="C273" s="53"/>
      <c r="D273" s="29" t="s">
        <v>56</v>
      </c>
      <c r="E273" s="27" t="s">
        <v>15</v>
      </c>
      <c r="F273" s="44" t="str">
        <f>'Senior Women Div 2'!A28</f>
        <v>WS-25</v>
      </c>
      <c r="G273" s="44" t="str">
        <f>'Senior Women Div 2'!B28</f>
        <v>Senior Women 2nd Div P/O</v>
      </c>
      <c r="H273" s="44" t="str">
        <f>'Senior Women Div 2'!C28</f>
        <v>BIRKIRKARA</v>
      </c>
      <c r="I273" s="44" t="str">
        <f>'Senior Women Div 2'!D28</f>
        <v>PAOLA U18</v>
      </c>
      <c r="J273" s="44">
        <f>'Senior Women Div 2'!E28</f>
        <v>3</v>
      </c>
      <c r="K273" s="44">
        <f>'Senior Women Div 2'!F28</f>
        <v>2</v>
      </c>
      <c r="M273" s="10"/>
      <c r="N273" s="10"/>
      <c r="O273" s="45"/>
      <c r="P273" s="45"/>
      <c r="Q273" s="45"/>
      <c r="R273" s="45"/>
      <c r="S273" s="45"/>
      <c r="T273" s="46"/>
      <c r="U273" s="46"/>
    </row>
    <row r="274" spans="2:21" ht="15">
      <c r="B274" s="52"/>
      <c r="C274" s="53"/>
      <c r="D274" s="29" t="s">
        <v>48</v>
      </c>
      <c r="E274" s="27" t="s">
        <v>15</v>
      </c>
      <c r="F274" s="44" t="str">
        <f>'Senior Women Div 1'!A28</f>
        <v>WF-25</v>
      </c>
      <c r="G274" s="44" t="str">
        <f>'Senior Women Div 1'!B28</f>
        <v>Senior Women 1st Div</v>
      </c>
      <c r="H274" s="44" t="str">
        <f>'Senior Women Div 1'!C28</f>
        <v>KLIKK SOUTHEND</v>
      </c>
      <c r="I274" s="44" t="str">
        <f>'Senior Women Div 1'!D28</f>
        <v>PLAYVOLLEY GALAXY</v>
      </c>
      <c r="J274" s="44">
        <f>'Senior Women Div 1'!E28</f>
        <v>3</v>
      </c>
      <c r="K274" s="44">
        <f>'Senior Women Div 1'!F28</f>
        <v>0</v>
      </c>
      <c r="L274" s="69"/>
      <c r="M274" s="10"/>
      <c r="N274" s="10"/>
      <c r="O274" s="45"/>
      <c r="P274" s="45"/>
      <c r="Q274" s="45"/>
      <c r="R274" s="45"/>
      <c r="S274" s="45"/>
      <c r="T274" s="46"/>
      <c r="U274" s="46"/>
    </row>
    <row r="275" spans="2:21" ht="7.5" customHeight="1">
      <c r="B275" s="52"/>
      <c r="C275" s="52"/>
      <c r="D275" s="61"/>
      <c r="E275" s="62"/>
      <c r="F275" s="62"/>
      <c r="G275" s="62"/>
      <c r="H275" s="63"/>
      <c r="I275" s="63"/>
      <c r="J275" s="64"/>
      <c r="K275" s="65"/>
      <c r="L275" s="69"/>
      <c r="M275" s="10"/>
      <c r="N275" s="10"/>
      <c r="O275" s="45"/>
      <c r="P275" s="45"/>
      <c r="Q275" s="45"/>
      <c r="R275" s="45"/>
      <c r="S275" s="45"/>
      <c r="T275" s="46"/>
      <c r="U275" s="46"/>
    </row>
    <row r="276" spans="2:21" ht="15">
      <c r="B276" s="27" t="s">
        <v>20</v>
      </c>
      <c r="C276" s="92">
        <v>40629</v>
      </c>
      <c r="D276" s="29" t="s">
        <v>34</v>
      </c>
      <c r="E276" s="124" t="s">
        <v>15</v>
      </c>
      <c r="F276" s="86" t="s">
        <v>35</v>
      </c>
      <c r="G276" s="86"/>
      <c r="H276" s="86"/>
      <c r="I276" s="86"/>
      <c r="J276" s="86"/>
      <c r="K276" s="86"/>
      <c r="L276" s="69"/>
      <c r="M276" s="10"/>
      <c r="N276" s="10"/>
      <c r="O276" s="45"/>
      <c r="P276" s="45"/>
      <c r="Q276" s="45"/>
      <c r="R276" s="45"/>
      <c r="S276" s="45"/>
      <c r="T276" s="46"/>
      <c r="U276" s="46"/>
    </row>
    <row r="277" spans="2:21" ht="15">
      <c r="B277" s="52"/>
      <c r="C277" s="53"/>
      <c r="D277" s="95" t="s">
        <v>52</v>
      </c>
      <c r="E277" s="107" t="s">
        <v>15</v>
      </c>
      <c r="F277" s="93" t="str">
        <f>'U13 Girls'!A17</f>
        <v>WY-14</v>
      </c>
      <c r="G277" s="93" t="str">
        <f>'U13 Girls'!B17</f>
        <v>U13 Girls</v>
      </c>
      <c r="H277" s="93" t="str">
        <f>'U13 Girls'!C17</f>
        <v>PAOLA</v>
      </c>
      <c r="I277" s="93" t="str">
        <f>'U13 Girls'!D17</f>
        <v>TGIF</v>
      </c>
      <c r="J277" s="94">
        <f>'U13 Girls'!E17</f>
        <v>2</v>
      </c>
      <c r="K277" s="94">
        <f>'U13 Girls'!F17</f>
        <v>0</v>
      </c>
      <c r="L277" s="10"/>
      <c r="M277" s="10"/>
      <c r="N277" s="10"/>
      <c r="O277" s="45"/>
      <c r="P277" s="45"/>
      <c r="Q277" s="45"/>
      <c r="R277" s="45"/>
      <c r="S277" s="45"/>
      <c r="T277" s="46"/>
      <c r="U277" s="46"/>
    </row>
    <row r="278" spans="2:21" ht="15">
      <c r="B278" s="52"/>
      <c r="C278" s="53"/>
      <c r="D278" s="95" t="s">
        <v>53</v>
      </c>
      <c r="E278" s="107" t="s">
        <v>15</v>
      </c>
      <c r="F278" s="93" t="str">
        <f>'U13 Girls'!A18</f>
        <v>WY-15</v>
      </c>
      <c r="G278" s="93" t="str">
        <f>'U13 Girls'!B18</f>
        <v>U13 Girls</v>
      </c>
      <c r="H278" s="93" t="str">
        <f>'U13 Girls'!C18</f>
        <v>FLYERS</v>
      </c>
      <c r="I278" s="93" t="str">
        <f>'U13 Girls'!D18</f>
        <v>PLAYVOLLEY</v>
      </c>
      <c r="J278" s="94">
        <f>'U13 Girls'!E18</f>
        <v>2</v>
      </c>
      <c r="K278" s="94">
        <f>'U13 Girls'!F18</f>
        <v>0</v>
      </c>
      <c r="L278" s="10"/>
      <c r="M278" s="10"/>
      <c r="N278" s="10"/>
      <c r="O278" s="45"/>
      <c r="P278" s="45"/>
      <c r="Q278" s="45"/>
      <c r="R278" s="45"/>
      <c r="S278" s="45"/>
      <c r="T278" s="46"/>
      <c r="U278" s="46"/>
    </row>
    <row r="279" spans="2:21" ht="15">
      <c r="B279" s="52"/>
      <c r="C279" s="53"/>
      <c r="D279" s="29" t="s">
        <v>54</v>
      </c>
      <c r="E279" s="107" t="s">
        <v>15</v>
      </c>
      <c r="F279" s="93" t="str">
        <f>'U13 Girls'!A21</f>
        <v>WY-18</v>
      </c>
      <c r="G279" s="93" t="str">
        <f>'U13 Girls'!B21</f>
        <v>U13 Girls</v>
      </c>
      <c r="H279" s="93" t="str">
        <f>'U13 Girls'!C21</f>
        <v>PAOLA</v>
      </c>
      <c r="I279" s="93" t="str">
        <f>'U13 Girls'!D21</f>
        <v>FLYERS</v>
      </c>
      <c r="J279" s="94">
        <f>'U13 Girls'!E21</f>
        <v>2</v>
      </c>
      <c r="K279" s="94">
        <f>'U13 Girls'!F21</f>
        <v>0</v>
      </c>
      <c r="L279" s="69"/>
      <c r="M279" s="10"/>
      <c r="N279" s="10"/>
      <c r="O279" s="45"/>
      <c r="P279" s="45"/>
      <c r="Q279" s="45"/>
      <c r="R279" s="45"/>
      <c r="S279" s="45"/>
      <c r="T279" s="46"/>
      <c r="U279" s="46"/>
    </row>
    <row r="280" spans="2:21" ht="15">
      <c r="B280" s="52"/>
      <c r="C280" s="53"/>
      <c r="D280" s="29" t="s">
        <v>17</v>
      </c>
      <c r="E280" s="67" t="s">
        <v>15</v>
      </c>
      <c r="F280" s="44" t="str">
        <f>'Senior Men Div 1'!A28</f>
        <v>MF-25</v>
      </c>
      <c r="G280" s="44" t="str">
        <f>'Senior Men Div 1'!B28</f>
        <v>Senior Men 1st Div</v>
      </c>
      <c r="H280" s="44" t="str">
        <f>'Senior Men Div 1'!C28</f>
        <v>MGARR</v>
      </c>
      <c r="I280" s="44" t="str">
        <f>'Senior Men Div 1'!D28</f>
        <v>VALLETTA SAN ANTONIO</v>
      </c>
      <c r="J280" s="44">
        <f>'Senior Men Div 1'!E28</f>
        <v>0</v>
      </c>
      <c r="K280" s="44">
        <f>'Senior Men Div 1'!F28</f>
        <v>3</v>
      </c>
      <c r="L280" s="69"/>
      <c r="M280" s="10"/>
      <c r="N280" s="10"/>
      <c r="O280" s="45"/>
      <c r="P280" s="45"/>
      <c r="Q280" s="45"/>
      <c r="R280" s="45"/>
      <c r="S280" s="45"/>
      <c r="T280" s="46"/>
      <c r="U280" s="46"/>
    </row>
    <row r="281" spans="2:21" ht="15">
      <c r="B281" s="52"/>
      <c r="C281" s="53"/>
      <c r="D281" s="29" t="s">
        <v>18</v>
      </c>
      <c r="E281" s="67" t="s">
        <v>15</v>
      </c>
      <c r="F281" s="44" t="str">
        <f>'Senior Men Div 1'!A29</f>
        <v>MF-26</v>
      </c>
      <c r="G281" s="44" t="str">
        <f>'Senior Men Div 1'!B29</f>
        <v>Senior Men 1st Div</v>
      </c>
      <c r="H281" s="44" t="str">
        <f>'Senior Men Div 1'!C29</f>
        <v>ALOYSIANS DEFENDERS</v>
      </c>
      <c r="I281" s="44" t="str">
        <f>'Senior Men Div 1'!D29</f>
        <v>FLEUR-DE-LYS</v>
      </c>
      <c r="J281" s="44">
        <f>'Senior Men Div 1'!E29</f>
        <v>3</v>
      </c>
      <c r="K281" s="44">
        <f>'Senior Men Div 1'!F29</f>
        <v>0</v>
      </c>
      <c r="L281" s="69"/>
      <c r="M281" s="10"/>
      <c r="N281" s="10"/>
      <c r="O281" s="45"/>
      <c r="P281" s="45"/>
      <c r="Q281" s="45"/>
      <c r="R281" s="45"/>
      <c r="S281" s="45"/>
      <c r="T281" s="46"/>
      <c r="U281" s="46"/>
    </row>
    <row r="282" spans="2:21" ht="15">
      <c r="B282" s="52"/>
      <c r="C282" s="83"/>
      <c r="D282" s="29" t="s">
        <v>19</v>
      </c>
      <c r="E282" s="27" t="s">
        <v>15</v>
      </c>
      <c r="F282" s="97" t="str">
        <f>'Senior Women Div 1'!A30</f>
        <v>WF-27</v>
      </c>
      <c r="G282" s="97" t="str">
        <f>'Senior Women Div 1'!B30</f>
        <v>Senior Women 1st Div</v>
      </c>
      <c r="H282" s="97" t="str">
        <f>'Senior Women Div 1'!C30</f>
        <v>PAOLA HIBS CANDY</v>
      </c>
      <c r="I282" s="97" t="str">
        <f>'Senior Women Div 1'!D30</f>
        <v>FLYERS DEPIRO</v>
      </c>
      <c r="J282" s="97">
        <f>'Senior Women Div 1'!E30</f>
        <v>2</v>
      </c>
      <c r="K282" s="97">
        <f>'Senior Women Div 1'!F30</f>
        <v>3</v>
      </c>
      <c r="L282" s="69"/>
      <c r="M282" s="10"/>
      <c r="N282" s="10"/>
      <c r="O282" s="45"/>
      <c r="P282" s="45"/>
      <c r="Q282" s="45"/>
      <c r="R282" s="45"/>
      <c r="S282" s="45"/>
      <c r="T282" s="46"/>
      <c r="U282" s="46"/>
    </row>
    <row r="283" spans="4:21" ht="15">
      <c r="D283" s="84"/>
      <c r="G283" s="4"/>
      <c r="I283" s="5"/>
      <c r="K283" s="85"/>
      <c r="L283" s="69"/>
      <c r="M283" s="10"/>
      <c r="N283" s="10"/>
      <c r="O283" s="45"/>
      <c r="P283" s="45"/>
      <c r="Q283" s="45"/>
      <c r="R283" s="45"/>
      <c r="S283" s="45"/>
      <c r="T283" s="46"/>
      <c r="U283" s="46"/>
    </row>
    <row r="284" spans="2:21" ht="24">
      <c r="B284" s="25" t="s">
        <v>60</v>
      </c>
      <c r="C284" s="25"/>
      <c r="D284" s="25"/>
      <c r="E284" s="25"/>
      <c r="F284" s="25"/>
      <c r="G284" s="25"/>
      <c r="H284" s="25"/>
      <c r="I284" s="25"/>
      <c r="J284" s="25"/>
      <c r="K284" s="25"/>
      <c r="L284" s="69"/>
      <c r="M284" s="10"/>
      <c r="N284" s="10"/>
      <c r="O284" s="45"/>
      <c r="P284" s="45"/>
      <c r="Q284" s="45"/>
      <c r="R284" s="45"/>
      <c r="S284" s="45"/>
      <c r="T284" s="46"/>
      <c r="U284" s="46"/>
    </row>
    <row r="285" spans="7:21" ht="15">
      <c r="G285" s="4"/>
      <c r="I285" s="5"/>
      <c r="K285" s="85"/>
      <c r="L285" s="69"/>
      <c r="M285" s="10"/>
      <c r="N285" s="10"/>
      <c r="O285" s="45"/>
      <c r="P285" s="45"/>
      <c r="Q285" s="45"/>
      <c r="R285" s="45"/>
      <c r="S285" s="45"/>
      <c r="T285" s="46"/>
      <c r="U285" s="46"/>
    </row>
    <row r="286" spans="2:21" ht="15">
      <c r="B286" s="31" t="s">
        <v>16</v>
      </c>
      <c r="C286" s="32">
        <v>40635</v>
      </c>
      <c r="D286" s="33" t="s">
        <v>17</v>
      </c>
      <c r="E286" s="31" t="s">
        <v>15</v>
      </c>
      <c r="F286" s="125" t="s">
        <v>61</v>
      </c>
      <c r="G286" s="125"/>
      <c r="H286" s="125"/>
      <c r="I286" s="125"/>
      <c r="J286" s="125"/>
      <c r="K286" s="125"/>
      <c r="L286" s="69"/>
      <c r="M286" s="10"/>
      <c r="N286" s="10"/>
      <c r="O286" s="45"/>
      <c r="P286" s="45"/>
      <c r="Q286" s="45"/>
      <c r="R286" s="45"/>
      <c r="S286" s="45"/>
      <c r="T286" s="46"/>
      <c r="U286" s="46"/>
    </row>
    <row r="287" spans="2:21" ht="15">
      <c r="B287" s="35"/>
      <c r="C287" s="36"/>
      <c r="D287" s="33" t="s">
        <v>48</v>
      </c>
      <c r="E287" s="31" t="s">
        <v>15</v>
      </c>
      <c r="F287" s="34" t="str">
        <f>'Senior Men Div 1'!A19</f>
        <v>MF-16</v>
      </c>
      <c r="G287" s="34" t="str">
        <f>'Senior Men Div 1'!B19</f>
        <v>Senior Men 1st Div</v>
      </c>
      <c r="H287" s="34" t="str">
        <f>'Senior Men Div 1'!C19</f>
        <v>IKLIN</v>
      </c>
      <c r="I287" s="34" t="str">
        <f>'Senior Men Div 1'!D19</f>
        <v>ALOYSIANS DEFENDERS</v>
      </c>
      <c r="J287" s="34">
        <f>'Senior Men Div 1'!E19</f>
        <v>0</v>
      </c>
      <c r="K287" s="34">
        <f>'Senior Men Div 1'!F19</f>
        <v>3</v>
      </c>
      <c r="L287"/>
      <c r="M287" s="10"/>
      <c r="N287" s="10"/>
      <c r="O287" s="45"/>
      <c r="P287" s="45"/>
      <c r="Q287" s="45"/>
      <c r="R287" s="45"/>
      <c r="S287" s="45"/>
      <c r="T287" s="46"/>
      <c r="U287" s="46"/>
    </row>
    <row r="288" spans="2:21" ht="7.5" customHeight="1">
      <c r="B288" s="35"/>
      <c r="C288" s="35"/>
      <c r="D288" s="77"/>
      <c r="E288" s="78"/>
      <c r="F288" s="78"/>
      <c r="G288" s="78"/>
      <c r="H288" s="79"/>
      <c r="I288" s="79"/>
      <c r="J288" s="80"/>
      <c r="K288" s="81"/>
      <c r="L288" s="69"/>
      <c r="M288" s="10"/>
      <c r="N288" s="10"/>
      <c r="O288" s="45"/>
      <c r="P288" s="45"/>
      <c r="Q288" s="45"/>
      <c r="R288" s="45"/>
      <c r="S288" s="45"/>
      <c r="T288" s="46"/>
      <c r="U288" s="46"/>
    </row>
    <row r="289" spans="2:21" ht="15">
      <c r="B289" s="31" t="s">
        <v>20</v>
      </c>
      <c r="C289" s="32">
        <v>40636</v>
      </c>
      <c r="D289" s="37" t="s">
        <v>34</v>
      </c>
      <c r="E289" s="38" t="s">
        <v>15</v>
      </c>
      <c r="F289" s="86" t="s">
        <v>35</v>
      </c>
      <c r="G289" s="86"/>
      <c r="H289" s="86"/>
      <c r="I289" s="86"/>
      <c r="J289" s="86"/>
      <c r="K289" s="86"/>
      <c r="L289" s="69"/>
      <c r="M289" s="10"/>
      <c r="N289" s="10"/>
      <c r="O289" s="45"/>
      <c r="P289" s="45"/>
      <c r="Q289" s="45"/>
      <c r="R289" s="45"/>
      <c r="S289" s="45"/>
      <c r="T289" s="46"/>
      <c r="U289" s="46"/>
    </row>
    <row r="290" spans="2:21" ht="15">
      <c r="B290" s="35"/>
      <c r="C290" s="36"/>
      <c r="D290" s="110">
        <v>1030</v>
      </c>
      <c r="E290" s="38" t="s">
        <v>15</v>
      </c>
      <c r="F290" s="39" t="str">
        <f>'Mini Volley Girls'!A25</f>
        <v>WM-22</v>
      </c>
      <c r="G290" s="39" t="str">
        <f>'Mini Volley Girls'!B25</f>
        <v>Mini Volley Girls</v>
      </c>
      <c r="H290" s="39" t="str">
        <f>'Mini Volley Girls'!C25</f>
        <v>FLYERS U13</v>
      </c>
      <c r="I290" s="39" t="str">
        <f>'Mini Volley Girls'!D25</f>
        <v>FLYERS</v>
      </c>
      <c r="J290" s="39">
        <f>'Mini Volley Girls'!E25</f>
        <v>0</v>
      </c>
      <c r="K290" s="39">
        <f>'Mini Volley Girls'!F25</f>
        <v>2</v>
      </c>
      <c r="L290" s="69"/>
      <c r="M290" s="10"/>
      <c r="N290" s="10"/>
      <c r="O290" s="45"/>
      <c r="P290" s="45"/>
      <c r="Q290" s="45"/>
      <c r="R290" s="45"/>
      <c r="S290" s="45"/>
      <c r="T290" s="46"/>
      <c r="U290" s="46"/>
    </row>
    <row r="291" spans="2:21" ht="15">
      <c r="B291" s="35"/>
      <c r="C291" s="36"/>
      <c r="D291" s="110">
        <v>1030</v>
      </c>
      <c r="E291" s="38" t="s">
        <v>15</v>
      </c>
      <c r="F291" s="39" t="str">
        <f>'Mini Volley Girls'!A24</f>
        <v>WM-21</v>
      </c>
      <c r="G291" s="39" t="str">
        <f>'Mini Volley Girls'!B24</f>
        <v>Mini Volley Girls</v>
      </c>
      <c r="H291" s="39" t="str">
        <f>'Mini Volley Girls'!C24</f>
        <v>FLEUR-DE-LYS</v>
      </c>
      <c r="I291" s="39" t="str">
        <f>'Mini Volley Girls'!D24</f>
        <v>SOUTHEND RED</v>
      </c>
      <c r="J291" s="39">
        <f>'Mini Volley Girls'!E24</f>
        <v>0</v>
      </c>
      <c r="K291" s="39">
        <f>'Mini Volley Girls'!F24</f>
        <v>2</v>
      </c>
      <c r="L291" s="69"/>
      <c r="M291" s="10"/>
      <c r="N291" s="10"/>
      <c r="O291" s="45"/>
      <c r="P291" s="45"/>
      <c r="Q291" s="45"/>
      <c r="R291" s="45"/>
      <c r="S291" s="45"/>
      <c r="T291" s="46"/>
      <c r="U291" s="46"/>
    </row>
    <row r="292" spans="2:21" ht="15">
      <c r="B292" s="35"/>
      <c r="C292" s="36"/>
      <c r="D292" s="110">
        <v>1115</v>
      </c>
      <c r="E292" s="38" t="s">
        <v>15</v>
      </c>
      <c r="F292" s="39" t="str">
        <f>'Mini Volley Girls'!A27</f>
        <v>WM-24</v>
      </c>
      <c r="G292" s="39" t="str">
        <f>'Mini Volley Girls'!B27</f>
        <v>Mini Volley Girls</v>
      </c>
      <c r="H292" s="39" t="str">
        <f>'Mini Volley Girls'!C27</f>
        <v>FLEUR-DE-LYS</v>
      </c>
      <c r="I292" s="39" t="str">
        <f>'Mini Volley Girls'!D27</f>
        <v>SOUTHEND PINK</v>
      </c>
      <c r="J292" s="39">
        <f>'Mini Volley Girls'!E27</f>
        <v>0</v>
      </c>
      <c r="K292" s="39">
        <f>'Mini Volley Girls'!F27</f>
        <v>2</v>
      </c>
      <c r="L292" s="69"/>
      <c r="M292" s="10"/>
      <c r="N292" s="10"/>
      <c r="O292" s="45"/>
      <c r="P292" s="45"/>
      <c r="Q292" s="45"/>
      <c r="R292" s="45"/>
      <c r="S292" s="45"/>
      <c r="T292" s="46"/>
      <c r="U292" s="46"/>
    </row>
    <row r="293" spans="2:21" ht="15">
      <c r="B293" s="35"/>
      <c r="C293" s="36"/>
      <c r="D293" s="110">
        <v>1115</v>
      </c>
      <c r="E293" s="38" t="s">
        <v>15</v>
      </c>
      <c r="F293" s="39" t="str">
        <f>'Mini Volley Girls'!A28</f>
        <v>WM-25</v>
      </c>
      <c r="G293" s="39" t="str">
        <f>'Mini Volley Girls'!B28</f>
        <v>Mini Volley Girls</v>
      </c>
      <c r="H293" s="39" t="str">
        <f>'Mini Volley Girls'!C28</f>
        <v>PAOLA</v>
      </c>
      <c r="I293" s="39" t="str">
        <f>'Mini Volley Girls'!D28</f>
        <v>FLYERS U13</v>
      </c>
      <c r="J293" s="39">
        <f>'Mini Volley Girls'!E28</f>
        <v>2</v>
      </c>
      <c r="K293" s="39">
        <f>'Mini Volley Girls'!F28</f>
        <v>0</v>
      </c>
      <c r="L293" s="69"/>
      <c r="M293" s="10"/>
      <c r="N293" s="10"/>
      <c r="O293" s="45"/>
      <c r="P293" s="45"/>
      <c r="Q293" s="45"/>
      <c r="R293" s="45"/>
      <c r="S293" s="45"/>
      <c r="T293" s="46"/>
      <c r="U293" s="46"/>
    </row>
    <row r="294" spans="2:21" ht="15">
      <c r="B294" s="35"/>
      <c r="C294" s="36"/>
      <c r="D294" s="33" t="s">
        <v>17</v>
      </c>
      <c r="E294" s="38" t="s">
        <v>15</v>
      </c>
      <c r="F294" s="39" t="str">
        <f>'Senior Men Div 1'!A32</f>
        <v>MF-29</v>
      </c>
      <c r="G294" s="39" t="str">
        <f>'Senior Men Div 1'!B32</f>
        <v>Senior Men 1st Div</v>
      </c>
      <c r="H294" s="39" t="str">
        <f>'Senior Men Div 1'!C32</f>
        <v>ATTARD TENOVAR</v>
      </c>
      <c r="I294" s="39" t="str">
        <f>'Senior Men Div 1'!D32</f>
        <v>MGARR</v>
      </c>
      <c r="J294" s="39">
        <f>'Senior Men Div 1'!E32</f>
        <v>3</v>
      </c>
      <c r="K294" s="39">
        <f>'Senior Men Div 1'!F32</f>
        <v>0</v>
      </c>
      <c r="L294" s="69"/>
      <c r="M294" s="10"/>
      <c r="N294" s="10"/>
      <c r="O294" s="45"/>
      <c r="P294" s="45"/>
      <c r="Q294" s="45"/>
      <c r="R294" s="45"/>
      <c r="S294" s="45"/>
      <c r="T294" s="46"/>
      <c r="U294" s="46"/>
    </row>
    <row r="295" spans="2:21" ht="15">
      <c r="B295" s="35"/>
      <c r="C295" s="36"/>
      <c r="D295" s="126" t="s">
        <v>18</v>
      </c>
      <c r="E295" s="31" t="s">
        <v>15</v>
      </c>
      <c r="F295" s="34" t="str">
        <f>'Senior Women Div 1'!A33</f>
        <v>WF-30</v>
      </c>
      <c r="G295" s="34" t="str">
        <f>'Senior Women Div 1'!B33</f>
        <v>Senior Women 1st Div</v>
      </c>
      <c r="H295" s="34" t="str">
        <f>'Senior Women Div 1'!C33</f>
        <v>FLEUR-DE-LYS</v>
      </c>
      <c r="I295" s="127" t="str">
        <f>'Senior Women Div 1'!D33</f>
        <v>PAOLA HIBS CANDY</v>
      </c>
      <c r="J295" s="39">
        <f>'Senior Women Div 1'!E33</f>
        <v>0</v>
      </c>
      <c r="K295" s="39">
        <f>'Senior Women Div 1'!F33</f>
        <v>3</v>
      </c>
      <c r="L295" s="69"/>
      <c r="M295" s="10"/>
      <c r="N295" s="10"/>
      <c r="O295" s="45"/>
      <c r="P295" s="45"/>
      <c r="Q295" s="45"/>
      <c r="R295" s="45"/>
      <c r="S295" s="45"/>
      <c r="T295" s="46"/>
      <c r="U295" s="46"/>
    </row>
    <row r="296" spans="2:21" ht="15">
      <c r="B296" s="35"/>
      <c r="C296" s="82"/>
      <c r="D296" s="126" t="s">
        <v>19</v>
      </c>
      <c r="E296" s="31" t="s">
        <v>15</v>
      </c>
      <c r="F296" s="34" t="str">
        <f>'Senior Women Div 2'!A29</f>
        <v>WS-26</v>
      </c>
      <c r="G296" s="34" t="str">
        <f>'Senior Women Div 2'!B29</f>
        <v>Senior Women 2nd Div P/O</v>
      </c>
      <c r="H296" s="34" t="str">
        <f>'Senior Women Div 2'!C29</f>
        <v>PAOLA U18</v>
      </c>
      <c r="I296" s="34" t="str">
        <f>'Senior Women Div 2'!D29</f>
        <v>SOUTHEND 2</v>
      </c>
      <c r="J296" s="34">
        <f>'Senior Women Div 2'!E29</f>
        <v>3</v>
      </c>
      <c r="K296" s="34">
        <f>'Senior Women Div 2'!F29</f>
        <v>2</v>
      </c>
      <c r="L296" s="10"/>
      <c r="M296" s="10"/>
      <c r="N296" s="10"/>
      <c r="O296" s="45"/>
      <c r="P296" s="45"/>
      <c r="Q296" s="45"/>
      <c r="R296" s="45"/>
      <c r="S296" s="45"/>
      <c r="T296" s="46"/>
      <c r="U296" s="46"/>
    </row>
    <row r="297" spans="7:21" ht="15">
      <c r="G297" s="4"/>
      <c r="I297" s="5"/>
      <c r="K297" s="85"/>
      <c r="L297" s="69"/>
      <c r="M297" s="10"/>
      <c r="N297" s="10"/>
      <c r="O297" s="45"/>
      <c r="P297" s="45"/>
      <c r="Q297" s="45"/>
      <c r="R297" s="45"/>
      <c r="S297" s="45"/>
      <c r="T297" s="46"/>
      <c r="U297" s="46"/>
    </row>
    <row r="298" spans="2:21" ht="15">
      <c r="B298" s="27" t="s">
        <v>16</v>
      </c>
      <c r="C298" s="28">
        <v>40642</v>
      </c>
      <c r="D298" s="29" t="s">
        <v>46</v>
      </c>
      <c r="E298" s="27" t="s">
        <v>15</v>
      </c>
      <c r="F298" s="51" t="s">
        <v>47</v>
      </c>
      <c r="G298" s="51"/>
      <c r="H298" s="51"/>
      <c r="I298" s="51"/>
      <c r="J298" s="51"/>
      <c r="K298" s="51"/>
      <c r="L298" s="69"/>
      <c r="M298" s="10"/>
      <c r="N298" s="10"/>
      <c r="O298" s="45"/>
      <c r="P298" s="45"/>
      <c r="Q298" s="45"/>
      <c r="R298" s="45"/>
      <c r="S298" s="45"/>
      <c r="T298" s="46"/>
      <c r="U298" s="46"/>
    </row>
    <row r="299" spans="2:21" ht="15">
      <c r="B299" s="52"/>
      <c r="C299" s="53"/>
      <c r="D299" s="29" t="s">
        <v>56</v>
      </c>
      <c r="E299" s="27" t="s">
        <v>15</v>
      </c>
      <c r="F299" s="44" t="str">
        <f>'Senior Men Div 1'!A24</f>
        <v>MF-21</v>
      </c>
      <c r="G299" s="44" t="str">
        <f>'Senior Men Div 1'!B24</f>
        <v>Senior Men 1st Div</v>
      </c>
      <c r="H299" s="44" t="str">
        <f>'Senior Men Div 1'!C24</f>
        <v>FLEUR-DE-LYS</v>
      </c>
      <c r="I299" s="44" t="str">
        <f>'Senior Men Div 1'!D24</f>
        <v>ATTARD TENOVAR</v>
      </c>
      <c r="J299" s="44">
        <f>'Senior Men Div 1'!E24</f>
        <v>0</v>
      </c>
      <c r="K299" s="44">
        <f>'Senior Men Div 1'!F24</f>
        <v>3</v>
      </c>
      <c r="L299"/>
      <c r="M299" s="10"/>
      <c r="N299" s="10"/>
      <c r="O299" s="45"/>
      <c r="P299" s="45"/>
      <c r="Q299" s="45"/>
      <c r="R299" s="45"/>
      <c r="S299" s="45"/>
      <c r="T299" s="46"/>
      <c r="U299" s="46"/>
    </row>
    <row r="300" spans="2:21" ht="15">
      <c r="B300" s="52"/>
      <c r="C300" s="53"/>
      <c r="D300" s="29" t="s">
        <v>48</v>
      </c>
      <c r="E300" s="27" t="s">
        <v>15</v>
      </c>
      <c r="F300" s="44" t="str">
        <f>'Senior Women Div 1'!A32</f>
        <v>WF-29</v>
      </c>
      <c r="G300" s="44" t="str">
        <f>'Senior Women Div 1'!B32</f>
        <v>Senior Women 1st Div</v>
      </c>
      <c r="H300" s="44" t="str">
        <f>'Senior Women Div 1'!C32</f>
        <v>FLYERS DEPIRO</v>
      </c>
      <c r="I300" s="44" t="str">
        <f>'Senior Women Div 1'!D32</f>
        <v>KLIKK SOUTHEND</v>
      </c>
      <c r="J300" s="44">
        <f>'Senior Women Div 1'!E32</f>
        <v>3</v>
      </c>
      <c r="K300" s="44">
        <f>'Senior Women Div 1'!F32</f>
        <v>0</v>
      </c>
      <c r="L300" s="69"/>
      <c r="M300" s="10"/>
      <c r="N300" s="10"/>
      <c r="O300" s="45"/>
      <c r="P300" s="45"/>
      <c r="Q300" s="45"/>
      <c r="R300" s="45"/>
      <c r="S300" s="45"/>
      <c r="T300" s="46"/>
      <c r="U300" s="46"/>
    </row>
    <row r="301" spans="2:21" ht="7.5" customHeight="1">
      <c r="B301" s="52"/>
      <c r="C301" s="52"/>
      <c r="D301" s="61"/>
      <c r="E301" s="62"/>
      <c r="F301" s="62"/>
      <c r="G301" s="62"/>
      <c r="H301" s="63"/>
      <c r="I301" s="63"/>
      <c r="J301" s="64"/>
      <c r="K301" s="65"/>
      <c r="L301" s="69"/>
      <c r="M301" s="10"/>
      <c r="N301" s="10"/>
      <c r="O301" s="45"/>
      <c r="P301" s="45"/>
      <c r="Q301" s="45"/>
      <c r="R301" s="45"/>
      <c r="S301" s="45"/>
      <c r="T301" s="46"/>
      <c r="U301" s="46"/>
    </row>
    <row r="302" spans="2:21" ht="15">
      <c r="B302" s="27" t="s">
        <v>20</v>
      </c>
      <c r="C302" s="28">
        <v>40643</v>
      </c>
      <c r="D302" s="106" t="s">
        <v>34</v>
      </c>
      <c r="E302" s="107" t="s">
        <v>15</v>
      </c>
      <c r="F302" s="86" t="s">
        <v>35</v>
      </c>
      <c r="G302" s="86"/>
      <c r="H302" s="86"/>
      <c r="I302" s="86"/>
      <c r="J302" s="86"/>
      <c r="K302" s="86"/>
      <c r="L302" s="69"/>
      <c r="M302" s="10"/>
      <c r="N302" s="10"/>
      <c r="O302" s="45"/>
      <c r="P302" s="45"/>
      <c r="Q302" s="45"/>
      <c r="R302" s="45"/>
      <c r="S302" s="45"/>
      <c r="T302" s="46"/>
      <c r="U302" s="46"/>
    </row>
    <row r="303" spans="2:21" ht="15">
      <c r="B303" s="52"/>
      <c r="C303" s="53"/>
      <c r="D303" s="117">
        <v>1030</v>
      </c>
      <c r="E303" s="107" t="s">
        <v>15</v>
      </c>
      <c r="F303" s="93" t="str">
        <f>'Mini Volley Girls'!A30</f>
        <v>WM-27</v>
      </c>
      <c r="G303" s="93" t="str">
        <f>'Mini Volley Girls'!B30</f>
        <v>Mini Volley Girls</v>
      </c>
      <c r="H303" s="93" t="str">
        <f>'Mini Volley Girls'!C30</f>
        <v>SOUTHEND PINK</v>
      </c>
      <c r="I303" s="93" t="str">
        <f>'Mini Volley Girls'!D30</f>
        <v>PLAYVOLLEY</v>
      </c>
      <c r="J303" s="94">
        <f>'Mini Volley Girls'!E30</f>
        <v>0</v>
      </c>
      <c r="K303" s="94">
        <f>'Mini Volley Girls'!F30</f>
        <v>2</v>
      </c>
      <c r="L303" s="69"/>
      <c r="M303" s="10"/>
      <c r="N303" s="10"/>
      <c r="O303" s="45"/>
      <c r="P303" s="45"/>
      <c r="Q303" s="45"/>
      <c r="R303" s="45"/>
      <c r="S303" s="45"/>
      <c r="T303" s="46"/>
      <c r="U303" s="46"/>
    </row>
    <row r="304" spans="2:21" ht="15">
      <c r="B304" s="52"/>
      <c r="C304" s="53"/>
      <c r="D304" s="118">
        <v>1030</v>
      </c>
      <c r="E304" s="107" t="s">
        <v>15</v>
      </c>
      <c r="F304" s="93" t="str">
        <f>'Mini Volley Girls'!A31</f>
        <v>WM-28</v>
      </c>
      <c r="G304" s="93" t="str">
        <f>'Mini Volley Girls'!B31</f>
        <v>Mini Volley Girls</v>
      </c>
      <c r="H304" s="93" t="str">
        <f>'Mini Volley Girls'!C31</f>
        <v>SOUTHEND RED</v>
      </c>
      <c r="I304" s="93" t="str">
        <f>'Mini Volley Girls'!D31</f>
        <v>PAOLA</v>
      </c>
      <c r="J304" s="94">
        <f>'Mini Volley Girls'!E31</f>
        <v>0</v>
      </c>
      <c r="K304" s="94">
        <f>'Mini Volley Girls'!F31</f>
        <v>2</v>
      </c>
      <c r="L304" s="69"/>
      <c r="M304" s="10"/>
      <c r="N304" s="10"/>
      <c r="O304" s="45"/>
      <c r="P304" s="45"/>
      <c r="Q304" s="45"/>
      <c r="R304" s="45"/>
      <c r="S304" s="45"/>
      <c r="T304" s="46"/>
      <c r="U304" s="46"/>
    </row>
    <row r="305" spans="2:21" ht="15">
      <c r="B305" s="52"/>
      <c r="C305" s="53"/>
      <c r="D305" s="117">
        <v>1115</v>
      </c>
      <c r="E305" s="107" t="s">
        <v>15</v>
      </c>
      <c r="F305" s="93" t="str">
        <f>'Mini Volley Girls'!A44</f>
        <v>WM-41</v>
      </c>
      <c r="G305" s="93" t="str">
        <f>'Mini Volley Girls'!B44</f>
        <v>Mini Volley Girls</v>
      </c>
      <c r="H305" s="93" t="str">
        <f>'Mini Volley Girls'!C44</f>
        <v>FLYERS U13</v>
      </c>
      <c r="I305" s="93" t="str">
        <f>'Mini Volley Girls'!D44</f>
        <v>SOUTHEND PINK</v>
      </c>
      <c r="J305" s="94">
        <f>'Mini Volley Girls'!E44</f>
        <v>2</v>
      </c>
      <c r="K305" s="94">
        <f>'Mini Volley Girls'!F44</f>
        <v>1</v>
      </c>
      <c r="L305" s="69"/>
      <c r="M305" s="10"/>
      <c r="N305" s="10"/>
      <c r="O305" s="45"/>
      <c r="P305" s="45"/>
      <c r="Q305" s="45"/>
      <c r="R305" s="45"/>
      <c r="S305" s="45"/>
      <c r="T305" s="46"/>
      <c r="U305" s="46"/>
    </row>
    <row r="306" spans="2:21" ht="15">
      <c r="B306" s="52"/>
      <c r="C306" s="53"/>
      <c r="D306" s="117">
        <v>1115</v>
      </c>
      <c r="E306" s="107" t="s">
        <v>15</v>
      </c>
      <c r="F306" s="93" t="str">
        <f>'Mini Volley Girls'!A45</f>
        <v>WM-42</v>
      </c>
      <c r="G306" s="93" t="str">
        <f>'Mini Volley Girls'!B45</f>
        <v>Mini Volley Girls</v>
      </c>
      <c r="H306" s="93" t="str">
        <f>'Mini Volley Girls'!C45</f>
        <v>SOUTHEND RED</v>
      </c>
      <c r="I306" s="93" t="str">
        <f>'Mini Volley Girls'!D45</f>
        <v>FLEUR-DE-LYS</v>
      </c>
      <c r="J306" s="94">
        <f>'Mini Volley Girls'!E45</f>
        <v>0</v>
      </c>
      <c r="K306" s="94">
        <f>'Mini Volley Girls'!F45</f>
        <v>2</v>
      </c>
      <c r="L306" s="69"/>
      <c r="M306" s="10"/>
      <c r="N306" s="10"/>
      <c r="O306" s="45"/>
      <c r="P306" s="45"/>
      <c r="Q306" s="45"/>
      <c r="R306" s="45"/>
      <c r="S306" s="45"/>
      <c r="T306" s="46"/>
      <c r="U306" s="46"/>
    </row>
    <row r="307" spans="2:21" ht="15">
      <c r="B307" s="52"/>
      <c r="C307" s="53"/>
      <c r="D307" s="29" t="s">
        <v>17</v>
      </c>
      <c r="E307" s="27" t="s">
        <v>15</v>
      </c>
      <c r="F307" s="44" t="str">
        <f>'Senior Men Div 1'!A30</f>
        <v>MF-27</v>
      </c>
      <c r="G307" s="44" t="str">
        <f>'Senior Men Div 1'!B30</f>
        <v>Senior Men 1st Div</v>
      </c>
      <c r="H307" s="44" t="str">
        <f>'Senior Men Div 1'!C30</f>
        <v>VALLETTA SAN ANTONIO</v>
      </c>
      <c r="I307" s="44" t="str">
        <f>'Senior Men Div 1'!D30</f>
        <v>ALOYSIANS DEFENDERS</v>
      </c>
      <c r="J307" s="44">
        <f>'Senior Men Div 1'!E30</f>
        <v>3</v>
      </c>
      <c r="K307" s="44">
        <f>'Senior Men Div 1'!F30</f>
        <v>0</v>
      </c>
      <c r="L307" s="69"/>
      <c r="M307" s="10"/>
      <c r="N307" s="10"/>
      <c r="O307" s="45"/>
      <c r="P307" s="45"/>
      <c r="Q307" s="45"/>
      <c r="R307" s="45"/>
      <c r="S307" s="45"/>
      <c r="T307" s="46"/>
      <c r="U307" s="46"/>
    </row>
    <row r="308" spans="2:21" ht="15">
      <c r="B308" s="52"/>
      <c r="C308" s="53"/>
      <c r="D308" s="29" t="s">
        <v>18</v>
      </c>
      <c r="E308" s="27" t="s">
        <v>15</v>
      </c>
      <c r="F308" s="44" t="str">
        <f>'Senior Men Div 1'!A31</f>
        <v>MF-28</v>
      </c>
      <c r="G308" s="44" t="str">
        <f>'Senior Men Div 1'!B31</f>
        <v>Senior Men 1st Div</v>
      </c>
      <c r="H308" s="44" t="str">
        <f>'Senior Men Div 1'!C31</f>
        <v>ATTARD TENOVAR</v>
      </c>
      <c r="I308" s="44" t="str">
        <f>'Senior Men Div 1'!D31</f>
        <v>IKLIN</v>
      </c>
      <c r="J308" s="44">
        <f>'Senior Men Div 1'!E31</f>
        <v>3</v>
      </c>
      <c r="K308" s="44">
        <f>'Senior Men Div 1'!F31</f>
        <v>0</v>
      </c>
      <c r="L308" s="69"/>
      <c r="M308" s="10"/>
      <c r="N308" s="10"/>
      <c r="O308" s="45"/>
      <c r="P308" s="45"/>
      <c r="Q308" s="45"/>
      <c r="R308" s="45"/>
      <c r="S308" s="45"/>
      <c r="T308" s="46"/>
      <c r="U308" s="46"/>
    </row>
    <row r="309" spans="2:21" ht="15">
      <c r="B309" s="52"/>
      <c r="C309" s="83"/>
      <c r="D309" s="29" t="s">
        <v>19</v>
      </c>
      <c r="E309" s="67" t="s">
        <v>15</v>
      </c>
      <c r="F309" s="44" t="str">
        <f>'Senior Women Div 1'!A24</f>
        <v>WF-21</v>
      </c>
      <c r="G309" s="44" t="str">
        <f>'Senior Women Div 1'!B24</f>
        <v>Senior Women 1st Div</v>
      </c>
      <c r="H309" s="44" t="str">
        <f>'Senior Women Div 1'!C24</f>
        <v>TOYOTA PLAYVOLLEY</v>
      </c>
      <c r="I309" s="44" t="str">
        <f>'Senior Women Div 1'!D24</f>
        <v>KLIKK SOUTHEND</v>
      </c>
      <c r="J309" s="44">
        <f>'Senior Women Div 1'!E24</f>
        <v>0</v>
      </c>
      <c r="K309" s="44">
        <f>'Senior Women Div 1'!F24</f>
        <v>3</v>
      </c>
      <c r="M309" s="10"/>
      <c r="N309" s="10"/>
      <c r="O309" s="45"/>
      <c r="P309" s="45"/>
      <c r="Q309" s="45"/>
      <c r="R309" s="45"/>
      <c r="S309" s="45"/>
      <c r="T309" s="46"/>
      <c r="U309" s="46"/>
    </row>
    <row r="310" spans="7:21" ht="15">
      <c r="G310" s="4"/>
      <c r="I310" s="5"/>
      <c r="K310" s="85"/>
      <c r="L310" s="69"/>
      <c r="M310" s="10"/>
      <c r="N310" s="10"/>
      <c r="O310" s="45"/>
      <c r="P310" s="45"/>
      <c r="Q310" s="45"/>
      <c r="R310" s="45"/>
      <c r="S310" s="45"/>
      <c r="T310" s="46"/>
      <c r="U310" s="46"/>
    </row>
    <row r="311" spans="2:21" ht="15">
      <c r="B311" s="31" t="s">
        <v>16</v>
      </c>
      <c r="C311" s="32">
        <v>40649</v>
      </c>
      <c r="D311" s="33" t="s">
        <v>46</v>
      </c>
      <c r="E311" s="68" t="s">
        <v>15</v>
      </c>
      <c r="F311" s="51" t="s">
        <v>31</v>
      </c>
      <c r="G311" s="51"/>
      <c r="H311" s="51"/>
      <c r="I311" s="51"/>
      <c r="J311" s="51"/>
      <c r="K311" s="51"/>
      <c r="L311" s="69"/>
      <c r="M311" s="10"/>
      <c r="N311" s="10"/>
      <c r="O311" s="45"/>
      <c r="P311" s="45"/>
      <c r="Q311" s="45"/>
      <c r="R311" s="45"/>
      <c r="S311" s="45"/>
      <c r="T311" s="46"/>
      <c r="U311" s="46"/>
    </row>
    <row r="312" spans="2:21" ht="7.5" customHeight="1">
      <c r="B312" s="35"/>
      <c r="C312" s="35"/>
      <c r="D312" s="77"/>
      <c r="E312" s="78"/>
      <c r="F312" s="78"/>
      <c r="G312" s="78"/>
      <c r="H312" s="79"/>
      <c r="I312" s="79"/>
      <c r="J312" s="80"/>
      <c r="K312" s="81"/>
      <c r="L312" s="69"/>
      <c r="M312" s="10"/>
      <c r="N312" s="10"/>
      <c r="O312" s="45"/>
      <c r="P312" s="45"/>
      <c r="Q312" s="45"/>
      <c r="R312" s="45"/>
      <c r="S312" s="45"/>
      <c r="T312" s="46"/>
      <c r="U312" s="46"/>
    </row>
    <row r="313" spans="2:21" ht="15">
      <c r="B313" s="31" t="s">
        <v>20</v>
      </c>
      <c r="C313" s="32">
        <v>40650</v>
      </c>
      <c r="D313" s="37" t="s">
        <v>34</v>
      </c>
      <c r="E313" s="38" t="s">
        <v>15</v>
      </c>
      <c r="F313" s="86" t="s">
        <v>35</v>
      </c>
      <c r="G313" s="86"/>
      <c r="H313" s="86"/>
      <c r="I313" s="86"/>
      <c r="J313" s="86"/>
      <c r="K313" s="86"/>
      <c r="L313" s="69"/>
      <c r="M313" s="10"/>
      <c r="N313" s="10"/>
      <c r="O313" s="45"/>
      <c r="P313" s="45"/>
      <c r="Q313" s="45"/>
      <c r="R313" s="45"/>
      <c r="S313" s="45"/>
      <c r="T313" s="46"/>
      <c r="U313" s="46"/>
    </row>
    <row r="314" spans="2:21" ht="15">
      <c r="B314" s="35"/>
      <c r="C314" s="36"/>
      <c r="D314" s="100" t="s">
        <v>52</v>
      </c>
      <c r="E314" s="38" t="s">
        <v>15</v>
      </c>
      <c r="F314" s="101" t="str">
        <f>'U13 Girls'!A22</f>
        <v>WY-19</v>
      </c>
      <c r="G314" s="101" t="str">
        <f>'U13 Girls'!B22</f>
        <v>U13 Girls</v>
      </c>
      <c r="H314" s="101" t="str">
        <f>'U13 Girls'!C22</f>
        <v>TGIF</v>
      </c>
      <c r="I314" s="101" t="str">
        <f>'U13 Girls'!D22</f>
        <v>PLAYVOLLEY</v>
      </c>
      <c r="J314" s="102">
        <f>'U13 Girls'!E22</f>
        <v>0</v>
      </c>
      <c r="K314" s="102">
        <f>'U13 Girls'!F22</f>
        <v>2</v>
      </c>
      <c r="M314" s="10"/>
      <c r="N314" s="10"/>
      <c r="O314" s="45"/>
      <c r="P314" s="45"/>
      <c r="Q314" s="45"/>
      <c r="R314" s="45"/>
      <c r="S314" s="45"/>
      <c r="T314" s="46"/>
      <c r="U314" s="46"/>
    </row>
    <row r="315" spans="2:21" ht="15">
      <c r="B315" s="35"/>
      <c r="C315" s="36"/>
      <c r="D315" s="100" t="s">
        <v>52</v>
      </c>
      <c r="E315" s="38" t="s">
        <v>15</v>
      </c>
      <c r="F315" s="101" t="str">
        <f>'U13 Girls'!A23</f>
        <v>WY-20</v>
      </c>
      <c r="G315" s="101" t="str">
        <f>'U13 Girls'!B23</f>
        <v>U13 Girls</v>
      </c>
      <c r="H315" s="101" t="str">
        <f>'U13 Girls'!C23</f>
        <v>FLEUR-DE-LYS</v>
      </c>
      <c r="I315" s="101" t="str">
        <f>'U13 Girls'!D23</f>
        <v>PAOLA</v>
      </c>
      <c r="J315" s="102">
        <f>'U13 Girls'!E23</f>
        <v>0</v>
      </c>
      <c r="K315" s="102">
        <f>'U13 Girls'!F23</f>
        <v>2</v>
      </c>
      <c r="L315" s="69"/>
      <c r="M315" s="10"/>
      <c r="N315" s="10"/>
      <c r="O315" s="45"/>
      <c r="P315" s="45"/>
      <c r="Q315" s="45"/>
      <c r="R315" s="45"/>
      <c r="S315" s="45"/>
      <c r="T315" s="46"/>
      <c r="U315" s="46"/>
    </row>
    <row r="316" spans="2:21" ht="15">
      <c r="B316" s="35"/>
      <c r="C316" s="36"/>
      <c r="D316" s="100" t="s">
        <v>53</v>
      </c>
      <c r="E316" s="38" t="s">
        <v>15</v>
      </c>
      <c r="F316" s="101" t="str">
        <f>'U13 Girls'!A24</f>
        <v>WY-21</v>
      </c>
      <c r="G316" s="101" t="str">
        <f>'U13 Girls'!B24</f>
        <v>U13 Girls</v>
      </c>
      <c r="H316" s="101" t="str">
        <f>'U13 Girls'!C24</f>
        <v>FLYERS</v>
      </c>
      <c r="I316" s="101" t="str">
        <f>'U13 Girls'!D24</f>
        <v>TGIF</v>
      </c>
      <c r="J316" s="102">
        <f>'U13 Girls'!E24</f>
        <v>2</v>
      </c>
      <c r="K316" s="102">
        <f>'U13 Girls'!F24</f>
        <v>0</v>
      </c>
      <c r="L316" s="69"/>
      <c r="M316" s="10"/>
      <c r="N316" s="10"/>
      <c r="O316" s="45"/>
      <c r="P316" s="45"/>
      <c r="Q316" s="45"/>
      <c r="R316" s="45"/>
      <c r="S316" s="45"/>
      <c r="T316" s="46"/>
      <c r="U316" s="46"/>
    </row>
    <row r="317" spans="2:21" ht="15">
      <c r="B317" s="35"/>
      <c r="C317" s="36"/>
      <c r="D317" s="100" t="s">
        <v>53</v>
      </c>
      <c r="E317" s="38" t="s">
        <v>15</v>
      </c>
      <c r="F317" s="101" t="str">
        <f>'U13 Girls'!A25</f>
        <v>WY-22</v>
      </c>
      <c r="G317" s="101" t="str">
        <f>'U13 Girls'!B25</f>
        <v>U13 Girls</v>
      </c>
      <c r="H317" s="101" t="str">
        <f>'U13 Girls'!C25</f>
        <v>PAOLA</v>
      </c>
      <c r="I317" s="101" t="str">
        <f>'U13 Girls'!D25</f>
        <v>PLAYVOLLEY</v>
      </c>
      <c r="J317" s="102">
        <f>'U13 Girls'!E25</f>
        <v>2</v>
      </c>
      <c r="K317" s="102">
        <f>'U13 Girls'!F25</f>
        <v>0</v>
      </c>
      <c r="L317" s="69"/>
      <c r="M317" s="10"/>
      <c r="N317" s="10"/>
      <c r="O317" s="45"/>
      <c r="P317" s="45"/>
      <c r="Q317" s="45"/>
      <c r="R317" s="45"/>
      <c r="S317" s="45"/>
      <c r="T317" s="46"/>
      <c r="U317" s="46"/>
    </row>
    <row r="318" spans="2:21" ht="15">
      <c r="B318" s="35"/>
      <c r="C318" s="36"/>
      <c r="D318" s="103" t="s">
        <v>54</v>
      </c>
      <c r="E318" s="38" t="s">
        <v>15</v>
      </c>
      <c r="F318" s="101" t="str">
        <f>'U13 Girls'!A26</f>
        <v>WY-23</v>
      </c>
      <c r="G318" s="101" t="str">
        <f>'U13 Girls'!B26</f>
        <v>U13 Girls</v>
      </c>
      <c r="H318" s="101" t="str">
        <f>'U13 Girls'!C26</f>
        <v>FLYERS</v>
      </c>
      <c r="I318" s="101" t="str">
        <f>'U13 Girls'!D26</f>
        <v>FLEUR-DE-LYS</v>
      </c>
      <c r="J318" s="102">
        <f>'U13 Girls'!E26</f>
        <v>2</v>
      </c>
      <c r="K318" s="102">
        <f>'U13 Girls'!F26</f>
        <v>0</v>
      </c>
      <c r="L318" s="69"/>
      <c r="M318" s="10"/>
      <c r="N318" s="10"/>
      <c r="O318" s="45"/>
      <c r="P318" s="45"/>
      <c r="Q318" s="45"/>
      <c r="R318" s="45"/>
      <c r="S318" s="45"/>
      <c r="T318" s="46"/>
      <c r="U318" s="46"/>
    </row>
    <row r="319" spans="2:21" ht="15">
      <c r="B319" s="35"/>
      <c r="C319" s="36"/>
      <c r="D319" s="103" t="s">
        <v>54</v>
      </c>
      <c r="E319" s="38" t="s">
        <v>15</v>
      </c>
      <c r="F319" s="101" t="str">
        <f>'U13 Girls'!A27</f>
        <v>WY-24</v>
      </c>
      <c r="G319" s="101" t="str">
        <f>'U13 Girls'!B27</f>
        <v>U13 Girls</v>
      </c>
      <c r="H319" s="101" t="str">
        <f>'U13 Girls'!C27</f>
        <v>TGIF</v>
      </c>
      <c r="I319" s="101" t="str">
        <f>'U13 Girls'!D27</f>
        <v>PAOLA</v>
      </c>
      <c r="J319" s="102">
        <f>'U13 Girls'!E27</f>
        <v>0</v>
      </c>
      <c r="K319" s="102">
        <f>'U13 Girls'!F27</f>
        <v>2</v>
      </c>
      <c r="L319" s="69"/>
      <c r="M319" s="10"/>
      <c r="N319" s="10"/>
      <c r="O319" s="45"/>
      <c r="P319" s="45"/>
      <c r="Q319" s="45"/>
      <c r="R319" s="45"/>
      <c r="S319" s="45"/>
      <c r="T319" s="46"/>
      <c r="U319" s="46"/>
    </row>
    <row r="320" spans="2:21" ht="15">
      <c r="B320" s="35"/>
      <c r="C320" s="36"/>
      <c r="D320" s="33" t="s">
        <v>17</v>
      </c>
      <c r="E320" s="68" t="s">
        <v>15</v>
      </c>
      <c r="F320" s="39" t="str">
        <f>'Senior Men Div 1'!A33</f>
        <v>MF-30</v>
      </c>
      <c r="G320" s="39" t="str">
        <f>'Senior Men Div 1'!B33</f>
        <v>Senior Men 1st Div</v>
      </c>
      <c r="H320" s="39" t="str">
        <f>'Senior Men Div 1'!C33</f>
        <v>IKLIN</v>
      </c>
      <c r="I320" s="39" t="str">
        <f>'Senior Men Div 1'!D33</f>
        <v>FLEUR-DE-LYS</v>
      </c>
      <c r="J320" s="39">
        <f>'Senior Men Div 1'!E33</f>
        <v>0</v>
      </c>
      <c r="K320" s="39">
        <f>'Senior Men Div 1'!F33</f>
        <v>3</v>
      </c>
      <c r="L320" s="69"/>
      <c r="M320" s="10"/>
      <c r="N320" s="10"/>
      <c r="O320" s="45"/>
      <c r="P320" s="45"/>
      <c r="Q320" s="45"/>
      <c r="R320" s="45"/>
      <c r="S320" s="45"/>
      <c r="T320" s="46"/>
      <c r="U320" s="46"/>
    </row>
    <row r="321" spans="2:21" ht="15">
      <c r="B321" s="35"/>
      <c r="C321" s="82"/>
      <c r="D321" s="33" t="s">
        <v>18</v>
      </c>
      <c r="E321" s="68" t="s">
        <v>15</v>
      </c>
      <c r="F321" s="34" t="str">
        <f>'Senior Women Div 2'!A27</f>
        <v>WS-24</v>
      </c>
      <c r="G321" s="34" t="str">
        <f>'Senior Women Div 2'!B27</f>
        <v>Senior Women 2nd Div P/O</v>
      </c>
      <c r="H321" s="34" t="str">
        <f>'Senior Women Div 2'!C27</f>
        <v>SOUTHEND 2</v>
      </c>
      <c r="I321" s="34" t="str">
        <f>'Senior Women Div 2'!D27</f>
        <v>BIRKIRKARA</v>
      </c>
      <c r="J321" s="34">
        <f>'Senior Women Div 2'!E27</f>
        <v>3</v>
      </c>
      <c r="K321" s="34">
        <f>'Senior Women Div 2'!F27</f>
        <v>1</v>
      </c>
      <c r="L321" s="109"/>
      <c r="M321" s="10"/>
      <c r="N321" s="10"/>
      <c r="O321" s="45"/>
      <c r="P321" s="45"/>
      <c r="Q321" s="45"/>
      <c r="R321" s="45"/>
      <c r="S321" s="45"/>
      <c r="T321" s="46"/>
      <c r="U321" s="46"/>
    </row>
    <row r="322" spans="2:21" ht="15">
      <c r="B322" s="35"/>
      <c r="C322" s="82"/>
      <c r="D322" s="33" t="s">
        <v>19</v>
      </c>
      <c r="E322" s="68" t="s">
        <v>15</v>
      </c>
      <c r="F322" s="34" t="str">
        <f>'Senior Women Div 2'!A30</f>
        <v>WS-27</v>
      </c>
      <c r="G322" s="34" t="str">
        <f>'Senior Women Div 2'!B30</f>
        <v>Senior Women 2nd Div P/O</v>
      </c>
      <c r="H322" s="34" t="str">
        <f>'Senior Women Div 2'!C30</f>
        <v>FLYERS DEPIRO II</v>
      </c>
      <c r="I322" s="34" t="str">
        <f>'Senior Women Div 2'!D30</f>
        <v>PAOLA U18</v>
      </c>
      <c r="J322" s="34">
        <f>'Senior Women Div 2'!E30</f>
        <v>3</v>
      </c>
      <c r="K322" s="34">
        <f>'Senior Women Div 2'!F30</f>
        <v>1</v>
      </c>
      <c r="M322" s="10"/>
      <c r="N322" s="10"/>
      <c r="O322" s="45"/>
      <c r="P322" s="45"/>
      <c r="Q322" s="45"/>
      <c r="R322" s="45"/>
      <c r="S322" s="45"/>
      <c r="T322" s="46"/>
      <c r="U322" s="46"/>
    </row>
    <row r="323" spans="7:21" ht="15">
      <c r="G323" s="4"/>
      <c r="I323" s="5"/>
      <c r="K323" s="85"/>
      <c r="L323" s="69"/>
      <c r="M323" s="10"/>
      <c r="N323" s="10"/>
      <c r="O323" s="45"/>
      <c r="P323" s="45"/>
      <c r="Q323" s="45"/>
      <c r="R323" s="45"/>
      <c r="S323" s="45"/>
      <c r="T323" s="46"/>
      <c r="U323" s="46"/>
    </row>
    <row r="324" spans="2:21" ht="15">
      <c r="B324" s="128" t="s">
        <v>16</v>
      </c>
      <c r="C324" s="28">
        <v>40656</v>
      </c>
      <c r="D324" s="128" t="s">
        <v>46</v>
      </c>
      <c r="E324" s="128" t="s">
        <v>15</v>
      </c>
      <c r="F324" s="51" t="s">
        <v>31</v>
      </c>
      <c r="G324" s="51"/>
      <c r="H324" s="51"/>
      <c r="I324" s="51"/>
      <c r="J324" s="51"/>
      <c r="K324" s="51"/>
      <c r="L324" s="69"/>
      <c r="M324" s="10"/>
      <c r="N324" s="10"/>
      <c r="O324" s="45"/>
      <c r="P324" s="45"/>
      <c r="Q324" s="45"/>
      <c r="R324" s="45"/>
      <c r="S324" s="45"/>
      <c r="T324" s="46"/>
      <c r="U324" s="46"/>
    </row>
    <row r="325" spans="2:21" ht="7.5" customHeight="1">
      <c r="B325" s="83"/>
      <c r="C325" s="53"/>
      <c r="D325" s="53"/>
      <c r="E325" s="53"/>
      <c r="F325" s="53"/>
      <c r="G325" s="53"/>
      <c r="H325" s="53"/>
      <c r="I325" s="53"/>
      <c r="J325" s="53"/>
      <c r="K325" s="53"/>
      <c r="L325" s="69"/>
      <c r="M325" s="10"/>
      <c r="N325" s="10"/>
      <c r="O325" s="45"/>
      <c r="P325" s="45"/>
      <c r="Q325" s="45"/>
      <c r="R325" s="45"/>
      <c r="S325" s="45"/>
      <c r="T325" s="46"/>
      <c r="U325" s="46"/>
    </row>
    <row r="326" spans="2:21" ht="15">
      <c r="B326" s="128" t="s">
        <v>20</v>
      </c>
      <c r="C326" s="28">
        <v>40657</v>
      </c>
      <c r="D326" s="28" t="s">
        <v>34</v>
      </c>
      <c r="E326" s="28" t="s">
        <v>15</v>
      </c>
      <c r="F326" s="129" t="s">
        <v>62</v>
      </c>
      <c r="G326" s="129"/>
      <c r="H326" s="129"/>
      <c r="I326" s="129"/>
      <c r="J326" s="129"/>
      <c r="K326" s="129"/>
      <c r="L326" s="69"/>
      <c r="M326" s="10"/>
      <c r="N326" s="10"/>
      <c r="O326" s="45"/>
      <c r="P326" s="45"/>
      <c r="Q326" s="45"/>
      <c r="R326" s="45"/>
      <c r="S326" s="45"/>
      <c r="T326" s="46"/>
      <c r="U326" s="46"/>
    </row>
    <row r="327" spans="2:21" ht="15">
      <c r="B327" s="11"/>
      <c r="C327" s="99"/>
      <c r="D327" s="43"/>
      <c r="E327" s="11"/>
      <c r="F327" s="12"/>
      <c r="G327" s="12"/>
      <c r="H327" s="12"/>
      <c r="I327" s="12"/>
      <c r="J327" s="12"/>
      <c r="K327" s="12"/>
      <c r="L327" s="69"/>
      <c r="M327" s="10"/>
      <c r="N327" s="10"/>
      <c r="O327" s="45"/>
      <c r="P327" s="45"/>
      <c r="Q327" s="45"/>
      <c r="R327" s="45"/>
      <c r="S327" s="45"/>
      <c r="T327" s="46"/>
      <c r="U327" s="46"/>
    </row>
    <row r="328" spans="2:21" ht="15">
      <c r="B328" s="130" t="s">
        <v>21</v>
      </c>
      <c r="C328" s="131">
        <v>40659</v>
      </c>
      <c r="D328" s="132" t="s">
        <v>24</v>
      </c>
      <c r="E328" s="130" t="s">
        <v>15</v>
      </c>
      <c r="F328" s="133" t="s">
        <v>61</v>
      </c>
      <c r="G328" s="133"/>
      <c r="H328" s="133"/>
      <c r="I328" s="133"/>
      <c r="J328" s="133"/>
      <c r="K328" s="133"/>
      <c r="L328" s="69"/>
      <c r="M328" s="10"/>
      <c r="N328" s="10"/>
      <c r="O328" s="45"/>
      <c r="P328" s="45"/>
      <c r="Q328" s="45"/>
      <c r="R328" s="45"/>
      <c r="S328" s="45"/>
      <c r="T328" s="46"/>
      <c r="U328" s="46"/>
    </row>
    <row r="329" spans="2:21" ht="15">
      <c r="B329"/>
      <c r="C329"/>
      <c r="D329"/>
      <c r="E329"/>
      <c r="F329"/>
      <c r="G329"/>
      <c r="H329"/>
      <c r="I329"/>
      <c r="J329"/>
      <c r="K329"/>
      <c r="L329"/>
      <c r="M329" s="10"/>
      <c r="N329" s="10"/>
      <c r="O329" s="45"/>
      <c r="P329" s="45"/>
      <c r="Q329" s="45"/>
      <c r="R329" s="45"/>
      <c r="S329" s="45"/>
      <c r="T329" s="46"/>
      <c r="U329" s="46"/>
    </row>
    <row r="330" spans="2:21" ht="15">
      <c r="B330" s="134" t="s">
        <v>16</v>
      </c>
      <c r="C330" s="135">
        <v>40663</v>
      </c>
      <c r="D330" s="134" t="s">
        <v>46</v>
      </c>
      <c r="E330" s="134" t="s">
        <v>15</v>
      </c>
      <c r="F330" s="51" t="s">
        <v>47</v>
      </c>
      <c r="G330" s="51"/>
      <c r="H330" s="51"/>
      <c r="I330" s="51"/>
      <c r="J330" s="51"/>
      <c r="K330" s="51"/>
      <c r="L330" s="69"/>
      <c r="M330" s="10"/>
      <c r="N330" s="10"/>
      <c r="O330" s="45"/>
      <c r="P330" s="45"/>
      <c r="Q330" s="45"/>
      <c r="R330" s="45"/>
      <c r="S330" s="45"/>
      <c r="T330" s="46"/>
      <c r="U330" s="46"/>
    </row>
    <row r="331" spans="2:21" ht="15">
      <c r="B331" s="134"/>
      <c r="C331" s="135"/>
      <c r="D331" s="110">
        <v>1430</v>
      </c>
      <c r="E331" s="134" t="s">
        <v>15</v>
      </c>
      <c r="F331" s="102" t="str">
        <f>'Senior Women Div 1'!A23</f>
        <v>WF-20</v>
      </c>
      <c r="G331" s="102" t="str">
        <f>'Senior Women Div 1'!B23</f>
        <v>Senior Women 1st Div</v>
      </c>
      <c r="H331" s="102" t="str">
        <f>'Senior Women Div 1'!C23</f>
        <v>PAOLA HIBS CANDY</v>
      </c>
      <c r="I331" s="102" t="str">
        <f>'Senior Women Div 1'!D23</f>
        <v>PLAYVOLLEY GALAXY</v>
      </c>
      <c r="J331" s="102">
        <f>'Senior Women Div 1'!E23</f>
        <v>3</v>
      </c>
      <c r="K331" s="102">
        <f>'Senior Women Div 1'!F23</f>
        <v>0</v>
      </c>
      <c r="L331"/>
      <c r="M331" s="10"/>
      <c r="N331" s="10"/>
      <c r="O331" s="45"/>
      <c r="P331" s="45"/>
      <c r="Q331" s="45"/>
      <c r="R331" s="45"/>
      <c r="S331" s="45"/>
      <c r="T331" s="46"/>
      <c r="U331" s="46"/>
    </row>
    <row r="332" spans="2:21" ht="15">
      <c r="B332" s="134"/>
      <c r="C332" s="135"/>
      <c r="D332" s="110">
        <v>1630</v>
      </c>
      <c r="E332" s="134" t="s">
        <v>15</v>
      </c>
      <c r="F332" s="102" t="str">
        <f>'Senior Men Div 1'!A26</f>
        <v>MF-23</v>
      </c>
      <c r="G332" s="102" t="str">
        <f>'Senior Men Div 1'!B26</f>
        <v>Senior Men 1st Div</v>
      </c>
      <c r="H332" s="102" t="str">
        <f>'Senior Men Div 1'!C26</f>
        <v>MGARR</v>
      </c>
      <c r="I332" s="102" t="str">
        <f>'Senior Men Div 1'!D26</f>
        <v>IKLIN</v>
      </c>
      <c r="J332" s="102">
        <f>'Senior Men Div 1'!E26</f>
        <v>3</v>
      </c>
      <c r="K332" s="102">
        <f>'Senior Men Div 1'!F26</f>
        <v>2</v>
      </c>
      <c r="L332" s="136"/>
      <c r="M332" s="10"/>
      <c r="N332" s="10"/>
      <c r="O332" s="45"/>
      <c r="P332" s="45"/>
      <c r="Q332" s="45"/>
      <c r="R332" s="45"/>
      <c r="S332" s="45"/>
      <c r="T332" s="46"/>
      <c r="U332" s="46"/>
    </row>
    <row r="333" spans="2:21" ht="7.5" customHeight="1"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69"/>
      <c r="M333" s="10"/>
      <c r="N333" s="10"/>
      <c r="O333" s="45"/>
      <c r="P333" s="45"/>
      <c r="Q333" s="45"/>
      <c r="R333" s="45"/>
      <c r="S333" s="45"/>
      <c r="T333" s="46"/>
      <c r="U333" s="46"/>
    </row>
    <row r="334" spans="2:21" ht="15">
      <c r="B334" s="134" t="s">
        <v>20</v>
      </c>
      <c r="C334" s="32">
        <v>40664</v>
      </c>
      <c r="D334" s="134" t="s">
        <v>34</v>
      </c>
      <c r="E334" s="134" t="s">
        <v>15</v>
      </c>
      <c r="F334" s="51" t="s">
        <v>49</v>
      </c>
      <c r="G334" s="51"/>
      <c r="H334" s="51"/>
      <c r="I334" s="51"/>
      <c r="J334" s="51"/>
      <c r="K334" s="51"/>
      <c r="L334" s="69"/>
      <c r="M334" s="10"/>
      <c r="N334" s="10"/>
      <c r="O334" s="45"/>
      <c r="P334" s="45"/>
      <c r="Q334" s="45"/>
      <c r="R334" s="45"/>
      <c r="S334" s="45"/>
      <c r="T334" s="46"/>
      <c r="U334" s="46"/>
    </row>
    <row r="335" spans="2:21" ht="15">
      <c r="B335" s="82"/>
      <c r="C335" s="82"/>
      <c r="D335" s="134" t="s">
        <v>52</v>
      </c>
      <c r="E335" s="134" t="s">
        <v>15</v>
      </c>
      <c r="F335" s="102" t="str">
        <f>'U13 Girls'!A28</f>
        <v>WY-25</v>
      </c>
      <c r="G335" s="102" t="str">
        <f>'U13 Girls'!B28</f>
        <v>U13 Girls</v>
      </c>
      <c r="H335" s="102" t="str">
        <f>'U13 Girls'!C28</f>
        <v>PLAYVOLLEY</v>
      </c>
      <c r="I335" s="102" t="str">
        <f>'U13 Girls'!D28</f>
        <v>FLYERS</v>
      </c>
      <c r="J335" s="102">
        <f>'U13 Girls'!E28</f>
        <v>0</v>
      </c>
      <c r="K335" s="102">
        <f>'U13 Girls'!F28</f>
        <v>2</v>
      </c>
      <c r="L335"/>
      <c r="M335" s="10"/>
      <c r="N335" s="10"/>
      <c r="O335" s="45"/>
      <c r="P335" s="45"/>
      <c r="Q335" s="45"/>
      <c r="R335" s="45"/>
      <c r="S335" s="45"/>
      <c r="T335" s="46"/>
      <c r="U335" s="46"/>
    </row>
    <row r="336" spans="2:21" ht="15">
      <c r="B336" s="82"/>
      <c r="C336" s="82"/>
      <c r="D336" s="134" t="s">
        <v>52</v>
      </c>
      <c r="E336" s="134" t="s">
        <v>15</v>
      </c>
      <c r="F336" s="102" t="str">
        <f>'U13 Girls'!A29</f>
        <v>WY-26</v>
      </c>
      <c r="G336" s="102" t="str">
        <f>'U13 Girls'!B29</f>
        <v>U13 Girls</v>
      </c>
      <c r="H336" s="102" t="str">
        <f>'U13 Girls'!C29</f>
        <v>FLEUR-DE-LYS</v>
      </c>
      <c r="I336" s="102" t="str">
        <f>'U13 Girls'!D29</f>
        <v>TGIF</v>
      </c>
      <c r="J336" s="102">
        <f>'U13 Girls'!E29</f>
        <v>2</v>
      </c>
      <c r="K336" s="102">
        <f>'U13 Girls'!F29</f>
        <v>0</v>
      </c>
      <c r="L336" s="69"/>
      <c r="M336" s="10"/>
      <c r="N336" s="10"/>
      <c r="O336" s="45"/>
      <c r="P336" s="45"/>
      <c r="Q336" s="45"/>
      <c r="R336" s="45"/>
      <c r="S336" s="45"/>
      <c r="T336" s="46"/>
      <c r="U336" s="46"/>
    </row>
    <row r="337" spans="2:21" ht="15">
      <c r="B337" s="82"/>
      <c r="C337" s="82"/>
      <c r="D337" s="134" t="s">
        <v>53</v>
      </c>
      <c r="E337" s="134" t="s">
        <v>15</v>
      </c>
      <c r="F337" s="102" t="str">
        <f>'U13 Girls'!A30</f>
        <v>WY-27</v>
      </c>
      <c r="G337" s="102" t="str">
        <f>'U13 Girls'!B30</f>
        <v>U13 Girls</v>
      </c>
      <c r="H337" s="102" t="str">
        <f>'U13 Girls'!C30</f>
        <v>PLAYVOLLEY</v>
      </c>
      <c r="I337" s="102" t="str">
        <f>'U13 Girls'!D30</f>
        <v>FLEUR-DE-LYS</v>
      </c>
      <c r="J337" s="102">
        <f>'U13 Girls'!E30</f>
        <v>0</v>
      </c>
      <c r="K337" s="102">
        <f>'U13 Girls'!F30</f>
        <v>2</v>
      </c>
      <c r="L337" s="69"/>
      <c r="M337" s="10"/>
      <c r="N337" s="10"/>
      <c r="O337" s="45"/>
      <c r="P337" s="45"/>
      <c r="Q337" s="45"/>
      <c r="R337" s="45"/>
      <c r="S337" s="45"/>
      <c r="T337" s="46"/>
      <c r="U337" s="46"/>
    </row>
    <row r="338" spans="2:21" ht="15">
      <c r="B338" s="82"/>
      <c r="C338" s="82"/>
      <c r="D338" s="134" t="s">
        <v>53</v>
      </c>
      <c r="E338" s="134" t="s">
        <v>15</v>
      </c>
      <c r="F338" s="102" t="str">
        <f>'U13 Girls'!A31</f>
        <v>WY-28</v>
      </c>
      <c r="G338" s="102" t="str">
        <f>'U13 Girls'!B31</f>
        <v>U13 Girls</v>
      </c>
      <c r="H338" s="102" t="str">
        <f>'U13 Girls'!C31</f>
        <v>FLYERS</v>
      </c>
      <c r="I338" s="102" t="str">
        <f>'U13 Girls'!D31</f>
        <v>PAOLA</v>
      </c>
      <c r="J338" s="102">
        <f>'U13 Girls'!E31</f>
        <v>1</v>
      </c>
      <c r="K338" s="102">
        <f>'U13 Girls'!F31</f>
        <v>2</v>
      </c>
      <c r="L338" s="69"/>
      <c r="M338" s="10"/>
      <c r="N338" s="10"/>
      <c r="O338" s="45"/>
      <c r="P338" s="45"/>
      <c r="Q338" s="45"/>
      <c r="R338" s="45"/>
      <c r="S338" s="45"/>
      <c r="T338" s="46"/>
      <c r="U338" s="46"/>
    </row>
    <row r="339" spans="2:21" ht="15">
      <c r="B339" s="82"/>
      <c r="C339" s="82"/>
      <c r="D339" s="134" t="s">
        <v>54</v>
      </c>
      <c r="E339" s="134" t="s">
        <v>15</v>
      </c>
      <c r="F339" s="102" t="str">
        <f>'U13 Girls'!A32</f>
        <v>WY-29</v>
      </c>
      <c r="G339" s="102" t="str">
        <f>'U13 Girls'!B32</f>
        <v>U13 Girls</v>
      </c>
      <c r="H339" s="102" t="str">
        <f>'U13 Girls'!C32</f>
        <v>PLAYVOLLEY</v>
      </c>
      <c r="I339" s="102" t="str">
        <f>'U13 Girls'!D32</f>
        <v>TGIF</v>
      </c>
      <c r="J339" s="102">
        <f>'U13 Girls'!E32</f>
        <v>2</v>
      </c>
      <c r="K339" s="102">
        <f>'U13 Girls'!F32</f>
        <v>0</v>
      </c>
      <c r="L339" s="69"/>
      <c r="M339" s="10"/>
      <c r="N339" s="10"/>
      <c r="O339" s="45"/>
      <c r="P339" s="45"/>
      <c r="Q339" s="45"/>
      <c r="R339" s="45"/>
      <c r="S339" s="45"/>
      <c r="T339" s="46"/>
      <c r="U339" s="46"/>
    </row>
    <row r="340" spans="2:21" ht="15">
      <c r="B340" s="82"/>
      <c r="C340" s="82"/>
      <c r="D340" s="134" t="s">
        <v>54</v>
      </c>
      <c r="E340" s="134" t="s">
        <v>15</v>
      </c>
      <c r="F340" s="102" t="str">
        <f>'U13 Girls'!A33</f>
        <v>WY-30</v>
      </c>
      <c r="G340" s="102" t="str">
        <f>'U13 Girls'!B33</f>
        <v>U13 Girls</v>
      </c>
      <c r="H340" s="102" t="str">
        <f>'U13 Girls'!C33</f>
        <v>PAOLA</v>
      </c>
      <c r="I340" s="102" t="str">
        <f>'U13 Girls'!D33</f>
        <v>FLEUR-DE-LYS</v>
      </c>
      <c r="J340" s="102">
        <f>'U13 Girls'!E33</f>
        <v>2</v>
      </c>
      <c r="K340" s="102">
        <f>'U13 Girls'!F33</f>
        <v>0</v>
      </c>
      <c r="L340" s="69"/>
      <c r="M340" s="10"/>
      <c r="N340" s="10"/>
      <c r="O340" s="45"/>
      <c r="P340" s="45"/>
      <c r="Q340" s="45"/>
      <c r="R340" s="45"/>
      <c r="S340" s="45"/>
      <c r="T340" s="46"/>
      <c r="U340" s="46"/>
    </row>
    <row r="341" spans="2:21" ht="15">
      <c r="B341" s="82"/>
      <c r="C341" s="82"/>
      <c r="D341" s="134" t="s">
        <v>17</v>
      </c>
      <c r="E341" s="134" t="s">
        <v>15</v>
      </c>
      <c r="F341" s="102" t="str">
        <f>'Senior Women Div 2'!A33</f>
        <v>WS-30</v>
      </c>
      <c r="G341" s="102" t="str">
        <f>'Senior Women Div 2'!B33</f>
        <v>Senior Women 2nd Div P/O</v>
      </c>
      <c r="H341" s="102" t="str">
        <f>'Senior Women Div 2'!C33</f>
        <v>QORMI</v>
      </c>
      <c r="I341" s="102" t="str">
        <f>'Senior Women Div 2'!D33</f>
        <v>TGIF</v>
      </c>
      <c r="J341" s="102">
        <f>'Senior Women Div 2'!E33</f>
        <v>3</v>
      </c>
      <c r="K341" s="102">
        <f>'Senior Women Div 2'!F33</f>
        <v>2</v>
      </c>
      <c r="L341"/>
      <c r="M341" s="10"/>
      <c r="N341" s="10"/>
      <c r="O341" s="45"/>
      <c r="P341" s="45"/>
      <c r="Q341" s="45"/>
      <c r="R341" s="45"/>
      <c r="S341" s="45"/>
      <c r="T341" s="46"/>
      <c r="U341" s="46"/>
    </row>
    <row r="342" spans="2:21" ht="15">
      <c r="B342" s="82"/>
      <c r="C342" s="82"/>
      <c r="D342" s="134" t="s">
        <v>18</v>
      </c>
      <c r="E342" s="134" t="s">
        <v>15</v>
      </c>
      <c r="F342" s="102" t="str">
        <f>'Senior Women Div 1'!A22</f>
        <v>WF-19</v>
      </c>
      <c r="G342" s="102" t="str">
        <f>'Senior Women Div 1'!B22</f>
        <v>Senior Women 1st Div</v>
      </c>
      <c r="H342" s="102" t="str">
        <f>'Senior Women Div 1'!C22</f>
        <v>FLEUR-DE-LYS</v>
      </c>
      <c r="I342" s="102" t="str">
        <f>'Senior Women Div 1'!D22</f>
        <v>FLYERS DEPIRO</v>
      </c>
      <c r="J342" s="102">
        <f>'Senior Women Div 1'!E22</f>
        <v>0</v>
      </c>
      <c r="K342" s="102">
        <f>'Senior Women Div 1'!F22</f>
        <v>3</v>
      </c>
      <c r="L342" s="69"/>
      <c r="M342" s="10"/>
      <c r="N342" s="10"/>
      <c r="O342" s="45"/>
      <c r="P342" s="45"/>
      <c r="Q342" s="45"/>
      <c r="R342" s="45"/>
      <c r="S342" s="45"/>
      <c r="T342" s="46"/>
      <c r="U342" s="46"/>
    </row>
    <row r="343" spans="7:21" ht="15">
      <c r="G343" s="4"/>
      <c r="I343" s="5"/>
      <c r="K343" s="85"/>
      <c r="L343" s="69"/>
      <c r="M343" s="10"/>
      <c r="N343" s="10"/>
      <c r="O343" s="45"/>
      <c r="P343" s="45"/>
      <c r="Q343" s="45"/>
      <c r="R343" s="45"/>
      <c r="S343" s="45"/>
      <c r="T343" s="46"/>
      <c r="U343" s="46"/>
    </row>
    <row r="344" spans="2:21" ht="24">
      <c r="B344" s="25" t="s">
        <v>63</v>
      </c>
      <c r="C344" s="25"/>
      <c r="D344" s="25"/>
      <c r="E344" s="25"/>
      <c r="F344" s="25"/>
      <c r="G344" s="25"/>
      <c r="H344" s="25"/>
      <c r="I344" s="25"/>
      <c r="J344" s="25"/>
      <c r="K344" s="25"/>
      <c r="L344" s="69"/>
      <c r="M344" s="10"/>
      <c r="N344" s="10"/>
      <c r="O344" s="45"/>
      <c r="P344" s="45"/>
      <c r="Q344" s="45"/>
      <c r="R344" s="45"/>
      <c r="S344" s="45"/>
      <c r="T344" s="46"/>
      <c r="U344" s="46"/>
    </row>
    <row r="345" spans="7:21" ht="15">
      <c r="G345" s="4"/>
      <c r="I345" s="5"/>
      <c r="K345" s="85"/>
      <c r="L345" s="69"/>
      <c r="M345" s="10"/>
      <c r="N345" s="10"/>
      <c r="O345" s="45"/>
      <c r="P345" s="45"/>
      <c r="Q345" s="45"/>
      <c r="R345" s="45"/>
      <c r="S345" s="45"/>
      <c r="T345" s="46"/>
      <c r="U345" s="46"/>
    </row>
    <row r="346" spans="2:21" ht="15">
      <c r="B346" s="137" t="s">
        <v>21</v>
      </c>
      <c r="C346" s="28">
        <v>40666</v>
      </c>
      <c r="D346" s="29" t="s">
        <v>64</v>
      </c>
      <c r="E346" s="27" t="s">
        <v>15</v>
      </c>
      <c r="F346" s="93" t="str">
        <f>'Senior Women Div 2'!A32</f>
        <v>WS-29</v>
      </c>
      <c r="G346" s="93" t="str">
        <f>'Senior Women Div 2'!B32</f>
        <v>Senior Women 2nd Div P/O</v>
      </c>
      <c r="H346" s="93" t="str">
        <f>'Senior Women Div 2'!C32</f>
        <v>TGIF</v>
      </c>
      <c r="I346" s="93" t="str">
        <f>'Senior Women Div 2'!D32</f>
        <v>MELLIEHA TRITONES</v>
      </c>
      <c r="J346" s="94">
        <f>'Senior Women Div 2'!E32</f>
        <v>1</v>
      </c>
      <c r="K346" s="94">
        <f>'Senior Women Div 2'!F32</f>
        <v>3</v>
      </c>
      <c r="L346" t="s">
        <v>65</v>
      </c>
      <c r="M346" s="10"/>
      <c r="N346" s="10"/>
      <c r="O346" s="45"/>
      <c r="P346" s="45"/>
      <c r="Q346" s="45"/>
      <c r="R346" s="45"/>
      <c r="S346" s="45"/>
      <c r="T346" s="46"/>
      <c r="U346" s="46"/>
    </row>
    <row r="347" spans="7:21" ht="15">
      <c r="G347" s="4"/>
      <c r="I347" s="5"/>
      <c r="K347" s="85"/>
      <c r="L347" s="69"/>
      <c r="M347" s="10"/>
      <c r="N347" s="10"/>
      <c r="O347" s="45"/>
      <c r="P347" s="45"/>
      <c r="Q347" s="45"/>
      <c r="R347" s="45"/>
      <c r="S347" s="45"/>
      <c r="T347" s="46"/>
      <c r="U347" s="46"/>
    </row>
    <row r="348" spans="2:21" ht="15">
      <c r="B348" s="138" t="s">
        <v>16</v>
      </c>
      <c r="C348" s="139">
        <v>40670</v>
      </c>
      <c r="D348" s="110">
        <v>1300</v>
      </c>
      <c r="E348" s="140" t="s">
        <v>15</v>
      </c>
      <c r="F348" s="141" t="str">
        <f>'U13 Girls'!A16</f>
        <v>WY-13</v>
      </c>
      <c r="G348" s="141" t="str">
        <f>'U13 Girls'!B16</f>
        <v>U13 Girls</v>
      </c>
      <c r="H348" s="141" t="str">
        <f>'U13 Girls'!C16</f>
        <v>FLEUR-DE-LYS</v>
      </c>
      <c r="I348" s="141" t="str">
        <f>'U13 Girls'!D16</f>
        <v>FLYERS</v>
      </c>
      <c r="J348" s="142">
        <f>'U13 Girls'!E16</f>
        <v>2</v>
      </c>
      <c r="K348" s="142">
        <f>'U13 Girls'!F16</f>
        <v>0</v>
      </c>
      <c r="L348" s="69"/>
      <c r="M348" s="10"/>
      <c r="N348" s="10"/>
      <c r="O348" s="45"/>
      <c r="P348" s="45"/>
      <c r="Q348" s="45"/>
      <c r="R348" s="45"/>
      <c r="S348" s="45"/>
      <c r="T348" s="46"/>
      <c r="U348" s="46"/>
    </row>
    <row r="349" spans="2:21" ht="15">
      <c r="B349" s="82"/>
      <c r="C349" s="36"/>
      <c r="D349" s="110">
        <v>1345</v>
      </c>
      <c r="E349" s="140" t="s">
        <v>15</v>
      </c>
      <c r="F349" s="141" t="str">
        <f>'U13 Girls'!A20</f>
        <v>WY-17</v>
      </c>
      <c r="G349" s="141" t="str">
        <f>'U13 Girls'!B20</f>
        <v>U13 Girls</v>
      </c>
      <c r="H349" s="141" t="str">
        <f>'U13 Girls'!C20</f>
        <v>FLEUR-DE-LYS</v>
      </c>
      <c r="I349" s="141" t="str">
        <f>'U13 Girls'!D20</f>
        <v>PLAYVOLLEY</v>
      </c>
      <c r="J349" s="142">
        <f>'U13 Girls'!E20</f>
        <v>2</v>
      </c>
      <c r="K349" s="142">
        <f>'U13 Girls'!F20</f>
        <v>0</v>
      </c>
      <c r="L349" s="69"/>
      <c r="M349" s="10"/>
      <c r="N349" s="10"/>
      <c r="O349" s="45"/>
      <c r="P349" s="45"/>
      <c r="Q349" s="45"/>
      <c r="R349" s="45"/>
      <c r="S349" s="45"/>
      <c r="T349" s="46"/>
      <c r="U349" s="46"/>
    </row>
    <row r="350" spans="2:21" ht="15">
      <c r="B350" s="82"/>
      <c r="C350" s="36"/>
      <c r="D350" s="110">
        <v>1700</v>
      </c>
      <c r="E350" s="140" t="s">
        <v>15</v>
      </c>
      <c r="F350" s="102" t="s">
        <v>66</v>
      </c>
      <c r="G350" s="102" t="str">
        <f>'Senior Women Div 1'!B27</f>
        <v>Senior Women 1st Div</v>
      </c>
      <c r="H350" s="102" t="s">
        <v>28</v>
      </c>
      <c r="I350" s="102" t="s">
        <v>67</v>
      </c>
      <c r="J350" s="102">
        <v>0</v>
      </c>
      <c r="K350" s="102">
        <v>0</v>
      </c>
      <c r="L350"/>
      <c r="M350" s="10"/>
      <c r="N350" s="10"/>
      <c r="O350" s="45"/>
      <c r="P350" s="45"/>
      <c r="Q350" s="45"/>
      <c r="R350" s="45"/>
      <c r="S350" s="45"/>
      <c r="T350" s="46"/>
      <c r="U350" s="46"/>
    </row>
    <row r="351" spans="2:21" ht="8.25" customHeight="1"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69"/>
      <c r="M351" s="10"/>
      <c r="N351" s="10"/>
      <c r="O351" s="45"/>
      <c r="P351" s="45"/>
      <c r="Q351" s="45"/>
      <c r="R351" s="45"/>
      <c r="S351" s="45"/>
      <c r="T351" s="46"/>
      <c r="U351" s="46"/>
    </row>
    <row r="352" spans="2:21" ht="15">
      <c r="B352" s="31" t="s">
        <v>20</v>
      </c>
      <c r="C352" s="135">
        <v>40671</v>
      </c>
      <c r="D352" s="33" t="s">
        <v>34</v>
      </c>
      <c r="E352" s="143" t="s">
        <v>15</v>
      </c>
      <c r="F352" s="51" t="s">
        <v>35</v>
      </c>
      <c r="G352" s="51"/>
      <c r="H352" s="51"/>
      <c r="I352" s="51"/>
      <c r="J352" s="51"/>
      <c r="K352" s="51"/>
      <c r="L352" s="69"/>
      <c r="M352" s="10"/>
      <c r="N352" s="10"/>
      <c r="O352" s="45"/>
      <c r="P352" s="45"/>
      <c r="Q352" s="45"/>
      <c r="R352" s="45"/>
      <c r="S352" s="45"/>
      <c r="T352" s="46"/>
      <c r="U352" s="46"/>
    </row>
    <row r="353" spans="2:21" ht="15">
      <c r="B353" s="35"/>
      <c r="C353" s="36"/>
      <c r="D353" s="33" t="s">
        <v>17</v>
      </c>
      <c r="E353" s="143" t="s">
        <v>15</v>
      </c>
      <c r="F353" s="102" t="str">
        <f>'Senior Women Div 2'!A31</f>
        <v>WS-28</v>
      </c>
      <c r="G353" s="102" t="str">
        <f>'Senior Women Div 2'!B31</f>
        <v>Senior Women 2nd Div P/O</v>
      </c>
      <c r="H353" s="102" t="str">
        <f>'Senior Women Div 2'!C31</f>
        <v>MELLIEHA TRITONES</v>
      </c>
      <c r="I353" s="102" t="str">
        <f>'Senior Women Div 2'!D31</f>
        <v>QORMI</v>
      </c>
      <c r="J353" s="102">
        <f>'Senior Women Div 2'!E31</f>
        <v>3</v>
      </c>
      <c r="K353" s="102">
        <f>'Senior Women Div 2'!F31</f>
        <v>0</v>
      </c>
      <c r="L353" s="10"/>
      <c r="M353" s="10"/>
      <c r="N353" s="10"/>
      <c r="O353" s="45"/>
      <c r="P353" s="45"/>
      <c r="Q353" s="45"/>
      <c r="R353" s="45"/>
      <c r="S353" s="45"/>
      <c r="T353" s="46"/>
      <c r="U353" s="46"/>
    </row>
    <row r="354" spans="7:21" ht="15">
      <c r="G354" s="4"/>
      <c r="I354" s="5"/>
      <c r="K354" s="85"/>
      <c r="L354" s="69"/>
      <c r="M354" s="10"/>
      <c r="N354" s="10"/>
      <c r="O354" s="45"/>
      <c r="P354" s="45"/>
      <c r="Q354" s="45"/>
      <c r="R354" s="45"/>
      <c r="S354" s="45"/>
      <c r="T354" s="46"/>
      <c r="U354" s="46"/>
    </row>
    <row r="355" spans="2:21" ht="15">
      <c r="B355" s="144" t="s">
        <v>16</v>
      </c>
      <c r="C355" s="145">
        <v>40677</v>
      </c>
      <c r="D355" s="146" t="s">
        <v>17</v>
      </c>
      <c r="E355" s="144" t="s">
        <v>15</v>
      </c>
      <c r="F355" s="125" t="s">
        <v>61</v>
      </c>
      <c r="G355" s="125"/>
      <c r="H355" s="125"/>
      <c r="I355" s="125"/>
      <c r="J355" s="125"/>
      <c r="K355" s="125"/>
      <c r="L355" s="69"/>
      <c r="M355" s="10"/>
      <c r="N355" s="10"/>
      <c r="O355" s="45"/>
      <c r="P355" s="45"/>
      <c r="Q355" s="45"/>
      <c r="R355" s="45"/>
      <c r="S355" s="45"/>
      <c r="T355" s="46"/>
      <c r="U355" s="46"/>
    </row>
    <row r="356" spans="7:21" ht="6.75" customHeight="1">
      <c r="G356" s="4"/>
      <c r="I356" s="5"/>
      <c r="K356" s="85"/>
      <c r="L356" s="69"/>
      <c r="M356" s="10"/>
      <c r="N356" s="10"/>
      <c r="O356" s="45"/>
      <c r="P356" s="45"/>
      <c r="Q356" s="45"/>
      <c r="R356" s="45"/>
      <c r="S356" s="45"/>
      <c r="T356" s="46"/>
      <c r="U356" s="46"/>
    </row>
    <row r="357" spans="2:21" ht="15">
      <c r="B357" s="137" t="s">
        <v>20</v>
      </c>
      <c r="C357" s="147">
        <v>40678</v>
      </c>
      <c r="D357" s="148" t="s">
        <v>52</v>
      </c>
      <c r="E357" s="148" t="s">
        <v>15</v>
      </c>
      <c r="F357" s="149" t="str">
        <f>'U13 Girls'!A19</f>
        <v>WY-16</v>
      </c>
      <c r="G357" s="149" t="str">
        <f>'U13 Girls'!B19</f>
        <v>U13 Girls</v>
      </c>
      <c r="H357" s="149" t="str">
        <f>'U13 Girls'!C19</f>
        <v>TGIF</v>
      </c>
      <c r="I357" s="149" t="str">
        <f>'U13 Girls'!D19</f>
        <v>FLEUR-DE-LYS</v>
      </c>
      <c r="J357" s="149">
        <f>'U13 Girls'!E19</f>
        <v>0</v>
      </c>
      <c r="K357" s="149">
        <f>'U13 Girls'!F19</f>
        <v>0</v>
      </c>
      <c r="L357" s="136"/>
      <c r="M357" s="10"/>
      <c r="N357" s="10"/>
      <c r="O357" s="45"/>
      <c r="P357" s="45"/>
      <c r="Q357" s="45"/>
      <c r="R357" s="45"/>
      <c r="S357" s="45"/>
      <c r="T357" s="46"/>
      <c r="U357" s="46"/>
    </row>
    <row r="358" spans="2:21" ht="15">
      <c r="B358" s="52"/>
      <c r="C358" s="52"/>
      <c r="D358" s="148" t="s">
        <v>43</v>
      </c>
      <c r="E358" s="148" t="s">
        <v>15</v>
      </c>
      <c r="F358" s="149" t="str">
        <f>'Mini Volley Girls'!A46</f>
        <v>WM-43</v>
      </c>
      <c r="G358" s="149" t="str">
        <f>'Mini Volley Girls'!B46</f>
        <v>Mini Volley Girls</v>
      </c>
      <c r="H358" s="149" t="str">
        <f>'Mini Volley Girls'!C46</f>
        <v>PAOLA</v>
      </c>
      <c r="I358" s="149" t="str">
        <f>'Mini Volley Girls'!D46</f>
        <v>FLYERS</v>
      </c>
      <c r="J358" s="149">
        <f>'Mini Volley Girls'!E46</f>
        <v>2</v>
      </c>
      <c r="K358" s="149">
        <f>'Mini Volley Girls'!F46</f>
        <v>1</v>
      </c>
      <c r="L358" s="136"/>
      <c r="M358" s="10"/>
      <c r="N358" s="10"/>
      <c r="O358" s="45"/>
      <c r="P358" s="45"/>
      <c r="Q358" s="45"/>
      <c r="R358" s="45"/>
      <c r="S358" s="45"/>
      <c r="T358" s="46"/>
      <c r="U358" s="46"/>
    </row>
    <row r="359" spans="7:21" ht="15">
      <c r="G359" s="4"/>
      <c r="I359" s="5"/>
      <c r="K359" s="85"/>
      <c r="L359" s="69"/>
      <c r="M359" s="10"/>
      <c r="N359" s="10"/>
      <c r="O359" s="45"/>
      <c r="P359" s="45"/>
      <c r="Q359" s="45"/>
      <c r="R359" s="45"/>
      <c r="S359" s="45"/>
      <c r="T359" s="46"/>
      <c r="U359" s="46"/>
    </row>
    <row r="360" spans="2:21" ht="15">
      <c r="B360" s="144" t="s">
        <v>16</v>
      </c>
      <c r="C360" s="145">
        <v>40691</v>
      </c>
      <c r="D360" s="146" t="s">
        <v>17</v>
      </c>
      <c r="E360" s="144" t="s">
        <v>15</v>
      </c>
      <c r="F360" s="125" t="s">
        <v>61</v>
      </c>
      <c r="G360" s="125"/>
      <c r="H360" s="125"/>
      <c r="I360" s="125"/>
      <c r="J360" s="125"/>
      <c r="K360" s="125"/>
      <c r="L360" s="69"/>
      <c r="M360" s="10"/>
      <c r="N360" s="10"/>
      <c r="O360" s="45"/>
      <c r="P360" s="45"/>
      <c r="Q360" s="45"/>
      <c r="R360" s="45"/>
      <c r="S360" s="45"/>
      <c r="T360" s="46"/>
      <c r="U360" s="46"/>
    </row>
    <row r="361" spans="7:21" ht="15">
      <c r="G361" s="4"/>
      <c r="I361" s="5"/>
      <c r="K361" s="85"/>
      <c r="L361" s="69"/>
      <c r="M361" s="10"/>
      <c r="N361" s="10"/>
      <c r="O361" s="45"/>
      <c r="P361" s="45"/>
      <c r="Q361" s="45"/>
      <c r="R361" s="45"/>
      <c r="S361" s="45"/>
      <c r="T361" s="46"/>
      <c r="U361" s="46"/>
    </row>
    <row r="362" spans="2:21" ht="15">
      <c r="B362" s="27" t="s">
        <v>68</v>
      </c>
      <c r="C362" s="28">
        <v>40693</v>
      </c>
      <c r="D362" s="29"/>
      <c r="E362" s="27"/>
      <c r="F362" s="51" t="s">
        <v>69</v>
      </c>
      <c r="G362" s="51"/>
      <c r="H362" s="51"/>
      <c r="I362" s="51"/>
      <c r="J362" s="51"/>
      <c r="K362" s="51"/>
      <c r="L362" s="69"/>
      <c r="M362" s="10"/>
      <c r="N362" s="10"/>
      <c r="O362" s="45"/>
      <c r="P362" s="45"/>
      <c r="Q362" s="45"/>
      <c r="R362" s="45"/>
      <c r="S362" s="45"/>
      <c r="T362" s="46"/>
      <c r="U362" s="46"/>
    </row>
    <row r="363" spans="2:21" ht="7.5" customHeight="1">
      <c r="B363" s="52"/>
      <c r="C363" s="53"/>
      <c r="D363" s="54"/>
      <c r="E363" s="52"/>
      <c r="F363" s="55"/>
      <c r="G363" s="55"/>
      <c r="H363" s="55"/>
      <c r="I363" s="55"/>
      <c r="J363" s="55"/>
      <c r="K363" s="55"/>
      <c r="L363" s="69"/>
      <c r="M363" s="10"/>
      <c r="N363" s="10"/>
      <c r="O363" s="45"/>
      <c r="P363" s="45"/>
      <c r="Q363" s="45"/>
      <c r="R363" s="45"/>
      <c r="S363" s="45"/>
      <c r="T363" s="46"/>
      <c r="U363" s="46"/>
    </row>
    <row r="364" spans="2:21" ht="15">
      <c r="B364" s="27" t="s">
        <v>21</v>
      </c>
      <c r="C364" s="28">
        <v>40694</v>
      </c>
      <c r="D364" s="29"/>
      <c r="E364" s="27"/>
      <c r="F364" s="51" t="s">
        <v>69</v>
      </c>
      <c r="G364" s="51"/>
      <c r="H364" s="51"/>
      <c r="I364" s="51"/>
      <c r="J364" s="51"/>
      <c r="K364" s="51"/>
      <c r="L364" s="69"/>
      <c r="M364" s="10"/>
      <c r="N364" s="10"/>
      <c r="O364" s="45"/>
      <c r="P364" s="45"/>
      <c r="Q364" s="45"/>
      <c r="R364" s="45"/>
      <c r="S364" s="45"/>
      <c r="T364" s="46"/>
      <c r="U364" s="46"/>
    </row>
    <row r="365" spans="2:21" ht="7.5" customHeight="1">
      <c r="B365" s="52"/>
      <c r="C365" s="53"/>
      <c r="D365" s="54"/>
      <c r="E365" s="52"/>
      <c r="F365" s="55"/>
      <c r="G365" s="55"/>
      <c r="H365" s="55"/>
      <c r="I365" s="55"/>
      <c r="J365" s="55"/>
      <c r="K365" s="55"/>
      <c r="L365" s="69"/>
      <c r="M365" s="10"/>
      <c r="N365" s="10"/>
      <c r="O365" s="45"/>
      <c r="P365" s="45"/>
      <c r="Q365" s="45"/>
      <c r="R365" s="45"/>
      <c r="S365" s="45"/>
      <c r="T365" s="46"/>
      <c r="U365" s="46"/>
    </row>
    <row r="366" spans="2:21" ht="15">
      <c r="B366" s="27" t="s">
        <v>32</v>
      </c>
      <c r="C366" s="28">
        <v>40695</v>
      </c>
      <c r="D366" s="29"/>
      <c r="E366" s="27"/>
      <c r="F366" s="51" t="s">
        <v>69</v>
      </c>
      <c r="G366" s="51"/>
      <c r="H366" s="51"/>
      <c r="I366" s="51"/>
      <c r="J366" s="51"/>
      <c r="K366" s="51"/>
      <c r="L366" s="69"/>
      <c r="M366" s="10"/>
      <c r="N366" s="10"/>
      <c r="O366" s="45"/>
      <c r="P366" s="45"/>
      <c r="Q366" s="45"/>
      <c r="R366" s="45"/>
      <c r="S366" s="45"/>
      <c r="T366" s="46"/>
      <c r="U366" s="46"/>
    </row>
    <row r="367" spans="2:21" ht="7.5" customHeight="1">
      <c r="B367" s="62"/>
      <c r="C367" s="62"/>
      <c r="D367" s="150"/>
      <c r="E367" s="62"/>
      <c r="F367" s="62"/>
      <c r="G367" s="63"/>
      <c r="H367" s="63"/>
      <c r="I367" s="64"/>
      <c r="J367" s="64"/>
      <c r="K367" s="151"/>
      <c r="L367" s="69"/>
      <c r="M367" s="10"/>
      <c r="N367" s="10"/>
      <c r="O367" s="45"/>
      <c r="P367" s="45"/>
      <c r="Q367" s="45"/>
      <c r="R367" s="45"/>
      <c r="S367" s="45"/>
      <c r="T367" s="46"/>
      <c r="U367" s="46"/>
    </row>
    <row r="368" spans="2:21" ht="15">
      <c r="B368" s="27" t="s">
        <v>13</v>
      </c>
      <c r="C368" s="28">
        <v>40696</v>
      </c>
      <c r="D368" s="29"/>
      <c r="E368" s="27"/>
      <c r="F368" s="51" t="s">
        <v>69</v>
      </c>
      <c r="G368" s="51"/>
      <c r="H368" s="51"/>
      <c r="I368" s="51"/>
      <c r="J368" s="51"/>
      <c r="K368" s="51"/>
      <c r="L368" s="69"/>
      <c r="M368" s="10"/>
      <c r="N368" s="10"/>
      <c r="O368" s="45"/>
      <c r="P368" s="45"/>
      <c r="Q368" s="45"/>
      <c r="R368" s="45"/>
      <c r="S368" s="45"/>
      <c r="T368" s="46"/>
      <c r="U368" s="46"/>
    </row>
    <row r="369" spans="2:21" ht="7.5" customHeight="1">
      <c r="B369" s="52"/>
      <c r="C369" s="53"/>
      <c r="D369" s="54"/>
      <c r="E369" s="52"/>
      <c r="F369" s="55"/>
      <c r="G369" s="55"/>
      <c r="H369" s="55"/>
      <c r="I369" s="55"/>
      <c r="J369" s="55"/>
      <c r="K369" s="55"/>
      <c r="L369" s="69"/>
      <c r="M369" s="10"/>
      <c r="N369" s="10"/>
      <c r="O369" s="45"/>
      <c r="P369" s="45"/>
      <c r="Q369" s="45"/>
      <c r="R369" s="45"/>
      <c r="S369" s="45"/>
      <c r="T369" s="46"/>
      <c r="U369" s="46"/>
    </row>
    <row r="370" spans="2:21" ht="15">
      <c r="B370" s="27" t="s">
        <v>30</v>
      </c>
      <c r="C370" s="28">
        <v>40697</v>
      </c>
      <c r="D370" s="29"/>
      <c r="E370" s="27"/>
      <c r="F370" s="51" t="s">
        <v>69</v>
      </c>
      <c r="G370" s="51"/>
      <c r="H370" s="51"/>
      <c r="I370" s="51"/>
      <c r="J370" s="51"/>
      <c r="K370" s="51"/>
      <c r="L370" s="69"/>
      <c r="M370" s="10"/>
      <c r="N370" s="10"/>
      <c r="O370" s="45"/>
      <c r="P370" s="45"/>
      <c r="Q370" s="45"/>
      <c r="R370" s="45"/>
      <c r="S370" s="45"/>
      <c r="T370" s="46"/>
      <c r="U370" s="46"/>
    </row>
    <row r="371" spans="2:21" ht="7.5" customHeight="1">
      <c r="B371" s="52"/>
      <c r="C371" s="53"/>
      <c r="D371" s="54"/>
      <c r="E371" s="52"/>
      <c r="F371" s="55"/>
      <c r="G371" s="55"/>
      <c r="H371" s="55"/>
      <c r="I371" s="55"/>
      <c r="J371" s="55"/>
      <c r="K371" s="55"/>
      <c r="L371" s="69"/>
      <c r="M371" s="10"/>
      <c r="N371" s="10"/>
      <c r="O371" s="45"/>
      <c r="P371" s="45"/>
      <c r="Q371" s="45"/>
      <c r="R371" s="45"/>
      <c r="S371" s="45"/>
      <c r="T371" s="46"/>
      <c r="U371" s="46"/>
    </row>
    <row r="372" spans="2:21" ht="15">
      <c r="B372" s="27" t="s">
        <v>16</v>
      </c>
      <c r="C372" s="28">
        <v>40698</v>
      </c>
      <c r="D372" s="29"/>
      <c r="E372" s="27"/>
      <c r="F372" s="51" t="s">
        <v>69</v>
      </c>
      <c r="G372" s="51"/>
      <c r="H372" s="51"/>
      <c r="I372" s="51"/>
      <c r="J372" s="51"/>
      <c r="K372" s="51"/>
      <c r="L372" s="69"/>
      <c r="M372" s="10"/>
      <c r="N372" s="10"/>
      <c r="O372" s="45"/>
      <c r="P372" s="45"/>
      <c r="Q372" s="45"/>
      <c r="R372" s="45"/>
      <c r="S372" s="45"/>
      <c r="T372" s="46"/>
      <c r="U372" s="46"/>
    </row>
    <row r="373" spans="2:21" ht="15">
      <c r="B373" s="11"/>
      <c r="C373" s="11"/>
      <c r="L373" s="69"/>
      <c r="M373" s="10"/>
      <c r="N373" s="10"/>
      <c r="O373" s="45"/>
      <c r="P373" s="45"/>
      <c r="Q373" s="45"/>
      <c r="R373" s="45"/>
      <c r="S373" s="45"/>
      <c r="T373" s="46"/>
      <c r="U373" s="46"/>
    </row>
    <row r="374" spans="2:21" ht="15">
      <c r="B374" s="137" t="s">
        <v>13</v>
      </c>
      <c r="C374" s="28">
        <v>40703</v>
      </c>
      <c r="D374" s="29" t="s">
        <v>14</v>
      </c>
      <c r="E374" s="27" t="s">
        <v>15</v>
      </c>
      <c r="F374" s="93" t="str">
        <f>'Senior Women Div 2'!A32</f>
        <v>WS-29</v>
      </c>
      <c r="G374" s="93" t="str">
        <f>'Senior Women Div 2'!B32</f>
        <v>Senior Women 2nd Div P/O</v>
      </c>
      <c r="H374" s="93" t="str">
        <f>'Senior Women Div 2'!C32</f>
        <v>TGIF</v>
      </c>
      <c r="I374" s="93" t="str">
        <f>'Senior Women Div 2'!D32</f>
        <v>MELLIEHA TRITONES</v>
      </c>
      <c r="J374" s="94">
        <f>'Senior Women Div 2'!E32</f>
        <v>1</v>
      </c>
      <c r="K374" s="94">
        <f>'Senior Women Div 2'!F32</f>
        <v>3</v>
      </c>
      <c r="L374" s="69"/>
      <c r="M374" s="10"/>
      <c r="N374" s="10"/>
      <c r="O374" s="45"/>
      <c r="P374" s="45"/>
      <c r="Q374" s="45"/>
      <c r="R374" s="45"/>
      <c r="S374" s="45"/>
      <c r="T374" s="46"/>
      <c r="U374" s="46"/>
    </row>
    <row r="375" spans="2:21" ht="15">
      <c r="B375" s="11"/>
      <c r="C375" s="11"/>
      <c r="L375" s="69"/>
      <c r="M375" s="10"/>
      <c r="N375" s="10"/>
      <c r="O375" s="45"/>
      <c r="P375" s="45"/>
      <c r="Q375" s="45"/>
      <c r="R375" s="45"/>
      <c r="S375" s="45"/>
      <c r="T375" s="46"/>
      <c r="U375" s="46"/>
    </row>
    <row r="376" spans="2:21" ht="24">
      <c r="B376" s="25" t="s">
        <v>70</v>
      </c>
      <c r="C376" s="25"/>
      <c r="D376" s="25"/>
      <c r="E376" s="25"/>
      <c r="F376" s="25"/>
      <c r="G376" s="25"/>
      <c r="H376" s="25"/>
      <c r="I376" s="25"/>
      <c r="J376" s="25"/>
      <c r="K376" s="25"/>
      <c r="L376" s="69"/>
      <c r="M376" s="10"/>
      <c r="N376" s="10"/>
      <c r="O376" s="45"/>
      <c r="P376" s="45"/>
      <c r="Q376" s="45"/>
      <c r="R376" s="45"/>
      <c r="S376" s="45"/>
      <c r="T376" s="46"/>
      <c r="U376" s="46"/>
    </row>
    <row r="377" spans="2:21" ht="15">
      <c r="B377" s="152"/>
      <c r="C377" s="153"/>
      <c r="D377" s="154"/>
      <c r="E377" s="152"/>
      <c r="F377" s="155"/>
      <c r="G377" s="155"/>
      <c r="H377" s="155"/>
      <c r="I377" s="155"/>
      <c r="J377" s="155"/>
      <c r="K377" s="155"/>
      <c r="L377" s="69"/>
      <c r="M377" s="10"/>
      <c r="N377" s="10"/>
      <c r="O377" s="45"/>
      <c r="P377" s="45"/>
      <c r="Q377" s="45"/>
      <c r="R377" s="45"/>
      <c r="S377" s="45"/>
      <c r="T377" s="46"/>
      <c r="U377" s="46"/>
    </row>
    <row r="378" spans="2:21" ht="15">
      <c r="B378" s="156" t="s">
        <v>16</v>
      </c>
      <c r="C378" s="157">
        <v>40705</v>
      </c>
      <c r="D378" s="158" t="s">
        <v>46</v>
      </c>
      <c r="E378" s="156" t="s">
        <v>15</v>
      </c>
      <c r="F378" s="51" t="s">
        <v>23</v>
      </c>
      <c r="G378" s="51"/>
      <c r="H378" s="51"/>
      <c r="I378" s="51"/>
      <c r="J378" s="51"/>
      <c r="K378" s="51"/>
      <c r="L378" s="69"/>
      <c r="M378" s="10"/>
      <c r="N378" s="10"/>
      <c r="O378" s="45"/>
      <c r="P378" s="45"/>
      <c r="Q378" s="45"/>
      <c r="R378" s="45"/>
      <c r="S378" s="45"/>
      <c r="T378" s="46"/>
      <c r="U378" s="46"/>
    </row>
    <row r="379" spans="2:21" ht="15">
      <c r="B379" s="152"/>
      <c r="C379" s="153"/>
      <c r="D379" s="154"/>
      <c r="E379" s="152"/>
      <c r="F379" s="155"/>
      <c r="G379" s="155"/>
      <c r="H379" s="155"/>
      <c r="I379" s="155"/>
      <c r="J379" s="155"/>
      <c r="K379" s="155"/>
      <c r="L379" s="69"/>
      <c r="M379" s="10"/>
      <c r="N379" s="10"/>
      <c r="O379" s="45"/>
      <c r="P379" s="45"/>
      <c r="Q379" s="45"/>
      <c r="R379" s="45"/>
      <c r="S379" s="45"/>
      <c r="T379" s="46"/>
      <c r="U379" s="46"/>
    </row>
    <row r="380" spans="2:21" ht="15">
      <c r="B380" s="156" t="s">
        <v>32</v>
      </c>
      <c r="C380" s="157">
        <v>40716</v>
      </c>
      <c r="D380" s="158"/>
      <c r="E380" s="156" t="s">
        <v>15</v>
      </c>
      <c r="F380" s="51" t="s">
        <v>71</v>
      </c>
      <c r="G380" s="51"/>
      <c r="H380" s="51"/>
      <c r="I380" s="51"/>
      <c r="J380" s="51"/>
      <c r="K380" s="51"/>
      <c r="L380" s="69"/>
      <c r="M380" s="10"/>
      <c r="N380" s="10"/>
      <c r="O380" s="45"/>
      <c r="P380" s="45"/>
      <c r="Q380" s="45"/>
      <c r="R380" s="45"/>
      <c r="S380" s="45"/>
      <c r="T380" s="46"/>
      <c r="U380" s="46"/>
    </row>
    <row r="381" spans="2:21" ht="15">
      <c r="B381" s="156" t="s">
        <v>20</v>
      </c>
      <c r="C381" s="157">
        <v>40720</v>
      </c>
      <c r="D381" s="158"/>
      <c r="E381" s="156" t="s">
        <v>15</v>
      </c>
      <c r="F381" s="51" t="s">
        <v>71</v>
      </c>
      <c r="G381" s="51"/>
      <c r="H381" s="51"/>
      <c r="I381" s="51"/>
      <c r="J381" s="51"/>
      <c r="K381" s="51"/>
      <c r="L381" s="69"/>
      <c r="M381" s="10"/>
      <c r="N381" s="10"/>
      <c r="O381" s="45"/>
      <c r="P381" s="45"/>
      <c r="Q381" s="45"/>
      <c r="R381" s="45"/>
      <c r="S381" s="45"/>
      <c r="T381" s="46"/>
      <c r="U381" s="46"/>
    </row>
    <row r="382" spans="2:21" ht="15">
      <c r="B382" s="152"/>
      <c r="C382" s="153"/>
      <c r="D382" s="154"/>
      <c r="E382" s="152"/>
      <c r="F382" s="155"/>
      <c r="G382" s="155"/>
      <c r="H382" s="155"/>
      <c r="I382" s="155"/>
      <c r="J382" s="155"/>
      <c r="K382" s="155"/>
      <c r="L382" s="69"/>
      <c r="M382" s="10"/>
      <c r="N382" s="10"/>
      <c r="O382" s="45"/>
      <c r="P382" s="45"/>
      <c r="Q382" s="45"/>
      <c r="R382" s="45"/>
      <c r="S382" s="45"/>
      <c r="T382" s="46"/>
      <c r="U382" s="46"/>
    </row>
    <row r="383" spans="2:21" ht="24">
      <c r="B383" s="25" t="s">
        <v>72</v>
      </c>
      <c r="C383" s="25"/>
      <c r="D383" s="25"/>
      <c r="E383" s="25"/>
      <c r="F383" s="25"/>
      <c r="G383" s="25"/>
      <c r="H383" s="25"/>
      <c r="I383" s="25"/>
      <c r="J383" s="25"/>
      <c r="K383" s="25"/>
      <c r="L383" s="69"/>
      <c r="M383" s="10"/>
      <c r="N383" s="10"/>
      <c r="O383" s="45"/>
      <c r="P383" s="45"/>
      <c r="Q383" s="45"/>
      <c r="R383" s="45"/>
      <c r="S383" s="45"/>
      <c r="T383" s="46"/>
      <c r="U383" s="46"/>
    </row>
    <row r="384" spans="2:21" ht="15">
      <c r="B384" s="152"/>
      <c r="C384" s="159"/>
      <c r="D384" s="154"/>
      <c r="E384" s="152"/>
      <c r="F384" s="155"/>
      <c r="G384" s="155"/>
      <c r="H384" s="155"/>
      <c r="I384" s="155"/>
      <c r="J384" s="155"/>
      <c r="K384" s="155"/>
      <c r="L384" s="69"/>
      <c r="M384" s="10"/>
      <c r="N384" s="10"/>
      <c r="O384" s="45"/>
      <c r="P384" s="45"/>
      <c r="Q384" s="45"/>
      <c r="R384" s="45"/>
      <c r="S384" s="45"/>
      <c r="T384" s="46"/>
      <c r="U384" s="46"/>
    </row>
    <row r="385" spans="2:21" ht="15">
      <c r="B385" s="110"/>
      <c r="C385" s="110"/>
      <c r="D385" s="110"/>
      <c r="E385" s="140" t="s">
        <v>15</v>
      </c>
      <c r="F385" s="102" t="s">
        <v>73</v>
      </c>
      <c r="G385" s="102" t="s">
        <v>74</v>
      </c>
      <c r="H385" s="102" t="s">
        <v>75</v>
      </c>
      <c r="I385" s="102" t="s">
        <v>76</v>
      </c>
      <c r="J385" s="102">
        <v>0</v>
      </c>
      <c r="K385" s="102">
        <v>0</v>
      </c>
      <c r="L385" s="121" t="s">
        <v>77</v>
      </c>
      <c r="M385" s="10"/>
      <c r="N385" s="10"/>
      <c r="O385" s="45"/>
      <c r="P385" s="45"/>
      <c r="Q385" s="45"/>
      <c r="R385" s="45"/>
      <c r="S385" s="45"/>
      <c r="T385" s="46"/>
      <c r="U385" s="46"/>
    </row>
    <row r="386" spans="2:21" ht="7.5" customHeight="1">
      <c r="B386" s="152"/>
      <c r="C386" s="153"/>
      <c r="D386" s="154"/>
      <c r="E386" s="152"/>
      <c r="F386" s="155"/>
      <c r="G386" s="155"/>
      <c r="H386" s="155"/>
      <c r="I386" s="155"/>
      <c r="J386" s="155"/>
      <c r="K386" s="155"/>
      <c r="L386" s="10"/>
      <c r="M386" s="10"/>
      <c r="N386" s="10"/>
      <c r="O386" s="45"/>
      <c r="P386" s="45"/>
      <c r="Q386" s="45"/>
      <c r="R386" s="45"/>
      <c r="S386" s="45"/>
      <c r="T386" s="46"/>
      <c r="U386" s="46"/>
    </row>
    <row r="387" spans="2:21" ht="15">
      <c r="B387" s="33"/>
      <c r="C387" s="33"/>
      <c r="D387" s="33"/>
      <c r="E387" s="140" t="s">
        <v>15</v>
      </c>
      <c r="F387" s="102" t="s">
        <v>78</v>
      </c>
      <c r="G387" s="102" t="s">
        <v>74</v>
      </c>
      <c r="H387" s="102" t="s">
        <v>76</v>
      </c>
      <c r="I387" s="102" t="s">
        <v>75</v>
      </c>
      <c r="J387" s="102">
        <v>0</v>
      </c>
      <c r="K387" s="102">
        <v>0</v>
      </c>
      <c r="L387" s="121" t="s">
        <v>77</v>
      </c>
      <c r="M387" s="10"/>
      <c r="N387" s="10"/>
      <c r="O387" s="45"/>
      <c r="P387" s="45"/>
      <c r="Q387" s="45"/>
      <c r="R387" s="45"/>
      <c r="S387" s="45"/>
      <c r="T387" s="46"/>
      <c r="U387" s="46"/>
    </row>
    <row r="388" spans="2:21" ht="15">
      <c r="B388" s="152"/>
      <c r="C388" s="153"/>
      <c r="D388" s="154"/>
      <c r="E388" s="152"/>
      <c r="F388" s="155"/>
      <c r="G388" s="155"/>
      <c r="H388" s="155"/>
      <c r="I388" s="155"/>
      <c r="J388" s="155"/>
      <c r="K388" s="155"/>
      <c r="L388" s="69"/>
      <c r="M388" s="10"/>
      <c r="N388" s="10"/>
      <c r="O388" s="45"/>
      <c r="P388" s="45"/>
      <c r="Q388" s="45"/>
      <c r="R388" s="45"/>
      <c r="S388" s="45"/>
      <c r="T388" s="46"/>
      <c r="U388" s="46"/>
    </row>
    <row r="389" spans="2:21" ht="7.5" customHeight="1">
      <c r="B389" s="152"/>
      <c r="C389" s="152"/>
      <c r="D389" s="160"/>
      <c r="E389" s="152"/>
      <c r="F389" s="152"/>
      <c r="G389" s="152"/>
      <c r="H389" s="161"/>
      <c r="I389" s="161"/>
      <c r="J389" s="162"/>
      <c r="K389" s="163"/>
      <c r="L389" s="69"/>
      <c r="M389" s="10"/>
      <c r="N389" s="10"/>
      <c r="O389" s="45"/>
      <c r="P389" s="45"/>
      <c r="Q389" s="45"/>
      <c r="R389" s="45"/>
      <c r="S389" s="45"/>
      <c r="T389" s="46"/>
      <c r="U389" s="46"/>
    </row>
    <row r="390" spans="2:21" ht="15">
      <c r="B390" s="152"/>
      <c r="C390" s="153"/>
      <c r="D390" s="154"/>
      <c r="E390" s="152"/>
      <c r="F390" s="155"/>
      <c r="G390" s="155"/>
      <c r="H390" s="155"/>
      <c r="I390" s="155"/>
      <c r="J390" s="155"/>
      <c r="K390" s="155"/>
      <c r="L390" s="69"/>
      <c r="M390" s="10"/>
      <c r="N390" s="10"/>
      <c r="O390" s="45"/>
      <c r="P390" s="45"/>
      <c r="Q390" s="45"/>
      <c r="R390" s="45"/>
      <c r="S390" s="45"/>
      <c r="T390" s="46"/>
      <c r="U390" s="46"/>
    </row>
    <row r="391" spans="2:21" ht="15">
      <c r="B391" s="152"/>
      <c r="C391" s="153"/>
      <c r="D391" s="154"/>
      <c r="E391" s="152"/>
      <c r="F391" s="155"/>
      <c r="G391" s="155"/>
      <c r="H391" s="155"/>
      <c r="I391" s="155"/>
      <c r="J391" s="155"/>
      <c r="K391" s="155"/>
      <c r="L391" s="69"/>
      <c r="M391" s="10"/>
      <c r="N391" s="10"/>
      <c r="O391" s="45"/>
      <c r="P391" s="45"/>
      <c r="Q391" s="45"/>
      <c r="R391" s="45"/>
      <c r="S391" s="45"/>
      <c r="T391" s="46"/>
      <c r="U391" s="46"/>
    </row>
    <row r="392" spans="2:21" ht="15">
      <c r="B392" s="152"/>
      <c r="C392" s="153"/>
      <c r="D392" s="154"/>
      <c r="E392" s="152"/>
      <c r="F392" s="155"/>
      <c r="G392" s="155"/>
      <c r="H392" s="155"/>
      <c r="I392" s="155"/>
      <c r="J392" s="155"/>
      <c r="K392" s="155"/>
      <c r="L392" s="69"/>
      <c r="M392" s="10"/>
      <c r="N392" s="10"/>
      <c r="O392" s="45"/>
      <c r="P392" s="45"/>
      <c r="Q392" s="45"/>
      <c r="R392" s="45"/>
      <c r="S392" s="45"/>
      <c r="T392" s="46"/>
      <c r="U392" s="46"/>
    </row>
    <row r="393" spans="2:21" ht="15">
      <c r="B393" s="152"/>
      <c r="C393" s="159"/>
      <c r="D393" s="154"/>
      <c r="E393" s="152"/>
      <c r="F393" s="155"/>
      <c r="G393" s="155"/>
      <c r="H393" s="155"/>
      <c r="I393" s="155"/>
      <c r="J393" s="155"/>
      <c r="K393" s="155"/>
      <c r="L393" s="69"/>
      <c r="M393" s="10"/>
      <c r="N393" s="10"/>
      <c r="O393" s="45"/>
      <c r="P393" s="45"/>
      <c r="Q393" s="45"/>
      <c r="R393" s="45"/>
      <c r="S393" s="45"/>
      <c r="T393" s="46"/>
      <c r="U393" s="46"/>
    </row>
    <row r="394" spans="2:21" ht="15">
      <c r="B394" s="152"/>
      <c r="C394" s="152"/>
      <c r="D394" s="160"/>
      <c r="E394" s="152"/>
      <c r="F394" s="152"/>
      <c r="G394" s="161"/>
      <c r="H394" s="161"/>
      <c r="I394" s="162"/>
      <c r="J394" s="162"/>
      <c r="K394" s="74"/>
      <c r="L394" s="10"/>
      <c r="M394" s="10"/>
      <c r="N394" s="10"/>
      <c r="O394" s="45"/>
      <c r="P394" s="45"/>
      <c r="Q394" s="45"/>
      <c r="R394" s="45"/>
      <c r="S394" s="45"/>
      <c r="T394" s="46"/>
      <c r="U394" s="46"/>
    </row>
    <row r="395" spans="2:21" ht="15">
      <c r="B395" s="152"/>
      <c r="C395" s="152"/>
      <c r="D395" s="160"/>
      <c r="E395" s="152"/>
      <c r="F395" s="152"/>
      <c r="G395" s="161"/>
      <c r="H395" s="161"/>
      <c r="I395" s="162"/>
      <c r="J395" s="162"/>
      <c r="K395" s="74"/>
      <c r="L395" s="10"/>
      <c r="M395" s="10"/>
      <c r="N395" s="10"/>
      <c r="O395" s="45"/>
      <c r="P395" s="45"/>
      <c r="Q395" s="45"/>
      <c r="R395" s="45"/>
      <c r="S395" s="45"/>
      <c r="T395" s="46"/>
      <c r="U395" s="46"/>
    </row>
    <row r="396" spans="2:21" ht="15">
      <c r="B396" s="11"/>
      <c r="C396" s="11"/>
      <c r="D396" s="21"/>
      <c r="E396" s="11"/>
      <c r="F396" s="11"/>
      <c r="G396" s="22"/>
      <c r="H396" s="22"/>
      <c r="I396" s="164"/>
      <c r="J396" s="164"/>
      <c r="K396" s="85"/>
      <c r="L396" s="10"/>
      <c r="M396" s="10"/>
      <c r="N396" s="10"/>
      <c r="O396" s="45"/>
      <c r="P396" s="45"/>
      <c r="Q396" s="45"/>
      <c r="R396" s="45"/>
      <c r="S396" s="45"/>
      <c r="T396" s="46"/>
      <c r="U396" s="46"/>
    </row>
    <row r="397" spans="2:21" ht="15">
      <c r="B397" s="11"/>
      <c r="C397" s="11"/>
      <c r="D397" s="21"/>
      <c r="E397" s="11"/>
      <c r="F397" s="11"/>
      <c r="G397" s="22"/>
      <c r="H397" s="22"/>
      <c r="I397" s="164"/>
      <c r="J397" s="164"/>
      <c r="K397" s="85"/>
      <c r="L397" s="10"/>
      <c r="M397" s="10"/>
      <c r="N397" s="10"/>
      <c r="O397" s="45"/>
      <c r="P397" s="45"/>
      <c r="Q397" s="45"/>
      <c r="R397" s="45"/>
      <c r="S397" s="45"/>
      <c r="T397" s="46"/>
      <c r="U397" s="46"/>
    </row>
    <row r="398" spans="2:21" ht="15">
      <c r="B398" s="11"/>
      <c r="C398" s="11"/>
      <c r="D398" s="21"/>
      <c r="E398" s="11"/>
      <c r="F398" s="11"/>
      <c r="G398" s="22"/>
      <c r="H398" s="22"/>
      <c r="I398" s="164"/>
      <c r="J398" s="164"/>
      <c r="K398" s="85"/>
      <c r="L398" s="10"/>
      <c r="M398" s="10"/>
      <c r="N398" s="10"/>
      <c r="O398" s="45"/>
      <c r="P398" s="45"/>
      <c r="Q398" s="45"/>
      <c r="R398" s="45"/>
      <c r="S398" s="45"/>
      <c r="T398" s="46"/>
      <c r="U398" s="46"/>
    </row>
    <row r="399" spans="2:21" ht="15">
      <c r="B399" s="11"/>
      <c r="C399" s="11"/>
      <c r="D399" s="21"/>
      <c r="E399" s="11"/>
      <c r="F399" s="11"/>
      <c r="G399" s="22"/>
      <c r="H399" s="22"/>
      <c r="I399" s="164"/>
      <c r="J399" s="164"/>
      <c r="K399" s="85"/>
      <c r="L399" s="10"/>
      <c r="M399" s="10"/>
      <c r="N399" s="10"/>
      <c r="O399" s="45"/>
      <c r="P399" s="45"/>
      <c r="Q399" s="45"/>
      <c r="R399" s="45"/>
      <c r="S399" s="45"/>
      <c r="T399" s="46"/>
      <c r="U399" s="46"/>
    </row>
    <row r="400" spans="2:21" ht="15">
      <c r="B400" s="11"/>
      <c r="C400" s="11"/>
      <c r="D400" s="21"/>
      <c r="E400" s="11"/>
      <c r="F400" s="11"/>
      <c r="G400" s="22"/>
      <c r="H400" s="22"/>
      <c r="I400" s="164"/>
      <c r="J400" s="164"/>
      <c r="K400" s="85"/>
      <c r="L400" s="10"/>
      <c r="M400" s="10"/>
      <c r="N400" s="10"/>
      <c r="O400" s="45"/>
      <c r="P400" s="45"/>
      <c r="Q400" s="45"/>
      <c r="R400" s="45"/>
      <c r="S400" s="45"/>
      <c r="T400" s="46"/>
      <c r="U400" s="46"/>
    </row>
    <row r="401" spans="2:21" ht="15">
      <c r="B401" s="11"/>
      <c r="C401" s="11"/>
      <c r="D401" s="21"/>
      <c r="E401" s="11"/>
      <c r="F401" s="11"/>
      <c r="G401" s="22"/>
      <c r="H401" s="22"/>
      <c r="I401" s="164"/>
      <c r="J401" s="164"/>
      <c r="K401" s="85"/>
      <c r="L401" s="10"/>
      <c r="M401" s="10"/>
      <c r="N401" s="10"/>
      <c r="O401" s="45"/>
      <c r="P401" s="45"/>
      <c r="Q401" s="45"/>
      <c r="R401" s="45"/>
      <c r="S401" s="45"/>
      <c r="T401" s="46"/>
      <c r="U401" s="46"/>
    </row>
    <row r="402" spans="2:21" ht="15">
      <c r="B402" s="11"/>
      <c r="C402" s="11"/>
      <c r="D402" s="21"/>
      <c r="E402" s="11"/>
      <c r="F402" s="11"/>
      <c r="G402" s="22"/>
      <c r="H402" s="22"/>
      <c r="I402" s="164"/>
      <c r="J402" s="164"/>
      <c r="K402" s="85"/>
      <c r="L402" s="10"/>
      <c r="M402" s="10"/>
      <c r="N402" s="10"/>
      <c r="O402" s="45"/>
      <c r="P402" s="45"/>
      <c r="Q402" s="45"/>
      <c r="R402" s="45"/>
      <c r="S402" s="45"/>
      <c r="T402" s="46"/>
      <c r="U402" s="46"/>
    </row>
    <row r="403" spans="2:21" ht="15">
      <c r="B403" s="11"/>
      <c r="C403" s="11"/>
      <c r="D403" s="21"/>
      <c r="E403" s="11"/>
      <c r="F403" s="11"/>
      <c r="G403" s="22"/>
      <c r="H403" s="22"/>
      <c r="I403" s="164"/>
      <c r="J403" s="164"/>
      <c r="K403" s="85"/>
      <c r="L403" s="10"/>
      <c r="M403" s="10"/>
      <c r="N403" s="10"/>
      <c r="O403" s="45"/>
      <c r="P403" s="45"/>
      <c r="Q403" s="45"/>
      <c r="R403" s="45"/>
      <c r="S403" s="45"/>
      <c r="T403" s="46"/>
      <c r="U403" s="46"/>
    </row>
    <row r="404" spans="2:21" ht="15">
      <c r="B404" s="11"/>
      <c r="C404" s="11"/>
      <c r="D404" s="21"/>
      <c r="E404" s="11"/>
      <c r="F404" s="11"/>
      <c r="G404" s="22"/>
      <c r="H404" s="22"/>
      <c r="I404" s="164"/>
      <c r="J404" s="164"/>
      <c r="K404" s="85"/>
      <c r="L404" s="10"/>
      <c r="M404" s="10"/>
      <c r="N404" s="10"/>
      <c r="O404" s="45"/>
      <c r="P404" s="45"/>
      <c r="Q404" s="45"/>
      <c r="R404" s="45"/>
      <c r="S404" s="45"/>
      <c r="T404" s="46"/>
      <c r="U404" s="46"/>
    </row>
    <row r="405" spans="2:21" ht="15">
      <c r="B405" s="11"/>
      <c r="C405" s="11"/>
      <c r="D405" s="21"/>
      <c r="E405" s="11"/>
      <c r="F405" s="11"/>
      <c r="G405" s="22"/>
      <c r="H405" s="22"/>
      <c r="I405" s="164"/>
      <c r="J405" s="164"/>
      <c r="K405" s="85"/>
      <c r="L405" s="10"/>
      <c r="M405" s="10"/>
      <c r="N405" s="10"/>
      <c r="O405" s="45"/>
      <c r="P405" s="45"/>
      <c r="Q405" s="45"/>
      <c r="R405" s="45"/>
      <c r="S405" s="45"/>
      <c r="T405" s="46"/>
      <c r="U405" s="46"/>
    </row>
    <row r="406" spans="2:21" ht="15">
      <c r="B406" s="11"/>
      <c r="C406" s="11"/>
      <c r="D406" s="21"/>
      <c r="E406" s="11"/>
      <c r="F406" s="11"/>
      <c r="G406" s="22"/>
      <c r="H406" s="22"/>
      <c r="I406" s="164"/>
      <c r="J406" s="164"/>
      <c r="K406" s="85"/>
      <c r="L406" s="10"/>
      <c r="M406" s="10"/>
      <c r="N406" s="10"/>
      <c r="O406" s="45"/>
      <c r="P406" s="45"/>
      <c r="Q406" s="45"/>
      <c r="R406" s="45"/>
      <c r="S406" s="45"/>
      <c r="T406" s="46"/>
      <c r="U406" s="46"/>
    </row>
    <row r="407" spans="2:21" ht="15">
      <c r="B407" s="11"/>
      <c r="C407" s="11"/>
      <c r="D407" s="21"/>
      <c r="E407" s="11"/>
      <c r="F407" s="11"/>
      <c r="G407" s="22"/>
      <c r="H407" s="22"/>
      <c r="I407" s="164"/>
      <c r="J407" s="164"/>
      <c r="K407" s="85"/>
      <c r="L407" s="10"/>
      <c r="M407" s="10"/>
      <c r="N407" s="10"/>
      <c r="O407" s="45"/>
      <c r="P407" s="45"/>
      <c r="Q407" s="45"/>
      <c r="R407" s="45"/>
      <c r="S407" s="45"/>
      <c r="T407" s="46"/>
      <c r="U407" s="46"/>
    </row>
    <row r="408" spans="2:21" ht="15">
      <c r="B408" s="11"/>
      <c r="C408" s="11"/>
      <c r="D408" s="21"/>
      <c r="E408" s="11"/>
      <c r="F408" s="11"/>
      <c r="G408" s="22"/>
      <c r="H408" s="22"/>
      <c r="I408" s="164"/>
      <c r="J408" s="164"/>
      <c r="K408" s="85"/>
      <c r="L408" s="10"/>
      <c r="M408" s="10"/>
      <c r="N408" s="10"/>
      <c r="O408" s="45"/>
      <c r="P408" s="45"/>
      <c r="Q408" s="45"/>
      <c r="R408" s="45"/>
      <c r="S408" s="45"/>
      <c r="T408" s="46"/>
      <c r="U408" s="46"/>
    </row>
    <row r="409" spans="2:21" ht="15">
      <c r="B409" s="11"/>
      <c r="C409" s="11"/>
      <c r="D409" s="21"/>
      <c r="E409" s="11"/>
      <c r="F409" s="11"/>
      <c r="G409" s="22"/>
      <c r="H409" s="22"/>
      <c r="I409" s="164"/>
      <c r="J409" s="164"/>
      <c r="K409" s="85"/>
      <c r="L409" s="10"/>
      <c r="M409" s="10"/>
      <c r="N409" s="10"/>
      <c r="O409" s="45"/>
      <c r="P409" s="45"/>
      <c r="Q409" s="45"/>
      <c r="R409" s="45"/>
      <c r="S409" s="45"/>
      <c r="T409" s="46"/>
      <c r="U409" s="46"/>
    </row>
    <row r="410" spans="2:21" ht="15">
      <c r="B410" s="11"/>
      <c r="C410" s="11"/>
      <c r="D410" s="21"/>
      <c r="E410" s="11"/>
      <c r="F410" s="11"/>
      <c r="G410" s="22"/>
      <c r="H410" s="22"/>
      <c r="I410" s="164"/>
      <c r="J410" s="164"/>
      <c r="K410" s="85"/>
      <c r="L410" s="10"/>
      <c r="M410" s="10"/>
      <c r="N410" s="10"/>
      <c r="O410" s="45"/>
      <c r="P410" s="45"/>
      <c r="Q410" s="45"/>
      <c r="R410" s="45"/>
      <c r="S410" s="45"/>
      <c r="T410" s="46"/>
      <c r="U410" s="46"/>
    </row>
    <row r="411" spans="2:21" ht="15">
      <c r="B411" s="11"/>
      <c r="C411" s="11"/>
      <c r="D411" s="21"/>
      <c r="E411" s="11"/>
      <c r="F411" s="11"/>
      <c r="G411" s="22"/>
      <c r="H411" s="22"/>
      <c r="I411" s="164"/>
      <c r="J411" s="164"/>
      <c r="K411" s="85"/>
      <c r="L411" s="10"/>
      <c r="M411" s="10"/>
      <c r="N411" s="10"/>
      <c r="O411" s="45"/>
      <c r="P411" s="45"/>
      <c r="Q411" s="45"/>
      <c r="R411" s="45"/>
      <c r="S411" s="45"/>
      <c r="T411" s="46"/>
      <c r="U411" s="46"/>
    </row>
    <row r="412" spans="2:21" ht="15">
      <c r="B412" s="11"/>
      <c r="C412" s="11"/>
      <c r="D412" s="21"/>
      <c r="E412" s="11"/>
      <c r="F412" s="11"/>
      <c r="G412" s="22"/>
      <c r="H412" s="22"/>
      <c r="I412" s="164"/>
      <c r="J412" s="164"/>
      <c r="K412" s="85"/>
      <c r="L412" s="10"/>
      <c r="M412" s="10"/>
      <c r="N412" s="10"/>
      <c r="O412" s="45"/>
      <c r="P412" s="45"/>
      <c r="Q412" s="45"/>
      <c r="R412" s="45"/>
      <c r="S412" s="45"/>
      <c r="T412" s="46"/>
      <c r="U412" s="46"/>
    </row>
    <row r="413" spans="2:21" ht="15">
      <c r="B413" s="11"/>
      <c r="C413" s="11"/>
      <c r="D413" s="21"/>
      <c r="E413" s="11"/>
      <c r="F413" s="11"/>
      <c r="G413" s="22"/>
      <c r="H413" s="22"/>
      <c r="I413" s="164"/>
      <c r="J413" s="164"/>
      <c r="K413" s="85"/>
      <c r="L413" s="10"/>
      <c r="M413" s="10"/>
      <c r="N413" s="10"/>
      <c r="O413" s="45"/>
      <c r="P413" s="45"/>
      <c r="Q413" s="45"/>
      <c r="R413" s="45"/>
      <c r="S413" s="45"/>
      <c r="T413" s="46"/>
      <c r="U413" s="46"/>
    </row>
    <row r="414" spans="2:21" ht="15">
      <c r="B414" s="11"/>
      <c r="C414" s="11"/>
      <c r="D414" s="21"/>
      <c r="E414" s="11"/>
      <c r="F414" s="11"/>
      <c r="G414" s="22"/>
      <c r="H414" s="22"/>
      <c r="I414" s="164"/>
      <c r="J414" s="164"/>
      <c r="K414" s="85"/>
      <c r="L414" s="10"/>
      <c r="M414" s="10"/>
      <c r="N414" s="10"/>
      <c r="O414" s="45"/>
      <c r="P414" s="45"/>
      <c r="Q414" s="45"/>
      <c r="R414" s="45"/>
      <c r="S414" s="45"/>
      <c r="T414" s="46"/>
      <c r="U414" s="46"/>
    </row>
    <row r="415" spans="2:21" ht="15">
      <c r="B415" s="11"/>
      <c r="C415" s="11"/>
      <c r="D415" s="21"/>
      <c r="E415" s="11"/>
      <c r="F415" s="11"/>
      <c r="G415" s="22"/>
      <c r="H415" s="22"/>
      <c r="I415" s="164"/>
      <c r="J415" s="164"/>
      <c r="K415" s="85"/>
      <c r="L415" s="10"/>
      <c r="M415" s="10"/>
      <c r="N415" s="10"/>
      <c r="O415" s="45"/>
      <c r="P415" s="45"/>
      <c r="Q415" s="45"/>
      <c r="R415" s="45"/>
      <c r="S415" s="45"/>
      <c r="T415" s="46"/>
      <c r="U415" s="46"/>
    </row>
    <row r="416" spans="2:21" ht="15">
      <c r="B416" s="11"/>
      <c r="C416" s="11"/>
      <c r="D416" s="21"/>
      <c r="E416" s="11"/>
      <c r="F416" s="11"/>
      <c r="G416" s="22"/>
      <c r="H416" s="22"/>
      <c r="I416" s="164"/>
      <c r="J416" s="164"/>
      <c r="K416" s="85"/>
      <c r="L416" s="10"/>
      <c r="M416" s="10"/>
      <c r="N416" s="10"/>
      <c r="O416" s="45"/>
      <c r="P416" s="45"/>
      <c r="Q416" s="45"/>
      <c r="R416" s="45"/>
      <c r="S416" s="45"/>
      <c r="T416" s="46"/>
      <c r="U416" s="46"/>
    </row>
    <row r="417" spans="2:21" ht="15">
      <c r="B417" s="11"/>
      <c r="C417" s="11"/>
      <c r="D417" s="21"/>
      <c r="E417" s="11"/>
      <c r="F417" s="11"/>
      <c r="G417" s="22"/>
      <c r="H417" s="22"/>
      <c r="I417" s="164"/>
      <c r="J417" s="164"/>
      <c r="K417" s="85"/>
      <c r="L417" s="10"/>
      <c r="M417" s="10"/>
      <c r="N417" s="10"/>
      <c r="O417" s="45"/>
      <c r="P417" s="45"/>
      <c r="Q417" s="45"/>
      <c r="R417" s="45"/>
      <c r="S417" s="45"/>
      <c r="T417" s="46"/>
      <c r="U417" s="46"/>
    </row>
    <row r="418" spans="2:21" ht="15">
      <c r="B418" s="11"/>
      <c r="C418" s="11"/>
      <c r="D418" s="21"/>
      <c r="E418" s="11"/>
      <c r="F418" s="11"/>
      <c r="G418" s="22"/>
      <c r="H418" s="22"/>
      <c r="I418" s="164"/>
      <c r="J418" s="164"/>
      <c r="K418" s="85"/>
      <c r="L418" s="10"/>
      <c r="M418" s="10"/>
      <c r="N418" s="10"/>
      <c r="O418" s="45"/>
      <c r="P418" s="45"/>
      <c r="Q418" s="45"/>
      <c r="R418" s="45"/>
      <c r="S418" s="45"/>
      <c r="T418" s="46"/>
      <c r="U418" s="46"/>
    </row>
    <row r="419" spans="2:21" ht="15">
      <c r="B419" s="11"/>
      <c r="C419" s="11"/>
      <c r="D419" s="21"/>
      <c r="E419" s="11"/>
      <c r="F419" s="11"/>
      <c r="G419" s="22"/>
      <c r="H419" s="22"/>
      <c r="I419" s="164"/>
      <c r="J419" s="164"/>
      <c r="K419" s="85"/>
      <c r="L419" s="10"/>
      <c r="M419" s="10"/>
      <c r="N419" s="10"/>
      <c r="O419" s="45"/>
      <c r="P419" s="45"/>
      <c r="Q419" s="45"/>
      <c r="R419" s="45"/>
      <c r="S419" s="45"/>
      <c r="T419" s="46"/>
      <c r="U419" s="46"/>
    </row>
    <row r="420" spans="2:21" ht="15">
      <c r="B420" s="11"/>
      <c r="C420" s="11"/>
      <c r="D420" s="21"/>
      <c r="E420" s="11"/>
      <c r="F420" s="11"/>
      <c r="G420" s="22"/>
      <c r="H420" s="22"/>
      <c r="I420" s="164"/>
      <c r="J420" s="164"/>
      <c r="K420" s="85"/>
      <c r="L420" s="10"/>
      <c r="M420" s="10"/>
      <c r="N420" s="10"/>
      <c r="O420" s="45"/>
      <c r="P420" s="45"/>
      <c r="Q420" s="45"/>
      <c r="R420" s="45"/>
      <c r="S420" s="45"/>
      <c r="T420" s="46"/>
      <c r="U420" s="46"/>
    </row>
    <row r="421" spans="2:21" ht="15">
      <c r="B421" s="11"/>
      <c r="C421" s="11"/>
      <c r="D421" s="21"/>
      <c r="E421" s="11"/>
      <c r="F421" s="11"/>
      <c r="G421" s="22"/>
      <c r="H421" s="22"/>
      <c r="I421" s="164"/>
      <c r="J421" s="164"/>
      <c r="K421" s="85"/>
      <c r="L421" s="10"/>
      <c r="M421" s="10"/>
      <c r="N421" s="10"/>
      <c r="O421" s="45"/>
      <c r="P421" s="45"/>
      <c r="Q421" s="45"/>
      <c r="R421" s="45"/>
      <c r="S421" s="45"/>
      <c r="T421" s="46"/>
      <c r="U421" s="46"/>
    </row>
    <row r="422" spans="2:21" ht="15">
      <c r="B422" s="11"/>
      <c r="C422" s="11"/>
      <c r="D422" s="21"/>
      <c r="E422" s="11"/>
      <c r="F422" s="11"/>
      <c r="G422" s="22"/>
      <c r="H422" s="22"/>
      <c r="I422" s="164"/>
      <c r="J422" s="164"/>
      <c r="K422" s="85"/>
      <c r="L422" s="10"/>
      <c r="M422" s="10"/>
      <c r="N422" s="10"/>
      <c r="O422" s="45"/>
      <c r="P422" s="45"/>
      <c r="Q422" s="45"/>
      <c r="R422" s="45"/>
      <c r="S422" s="45"/>
      <c r="T422" s="46"/>
      <c r="U422" s="46"/>
    </row>
    <row r="423" spans="2:21" ht="15">
      <c r="B423" s="11"/>
      <c r="C423" s="11"/>
      <c r="D423" s="21"/>
      <c r="E423" s="11"/>
      <c r="F423" s="11"/>
      <c r="G423" s="22"/>
      <c r="H423" s="22"/>
      <c r="I423" s="164"/>
      <c r="J423" s="164"/>
      <c r="K423" s="85"/>
      <c r="L423" s="10"/>
      <c r="M423" s="10"/>
      <c r="N423" s="10"/>
      <c r="O423" s="45"/>
      <c r="P423" s="45"/>
      <c r="Q423" s="45"/>
      <c r="R423" s="45"/>
      <c r="S423" s="45"/>
      <c r="T423" s="46"/>
      <c r="U423" s="46"/>
    </row>
    <row r="424" spans="2:21" ht="15">
      <c r="B424" s="11"/>
      <c r="C424" s="11"/>
      <c r="D424" s="21"/>
      <c r="E424" s="11"/>
      <c r="F424" s="11"/>
      <c r="G424" s="22"/>
      <c r="H424" s="22"/>
      <c r="I424" s="164"/>
      <c r="J424" s="164"/>
      <c r="K424" s="85"/>
      <c r="L424" s="10"/>
      <c r="M424" s="10"/>
      <c r="N424" s="10"/>
      <c r="O424" s="45"/>
      <c r="P424" s="45"/>
      <c r="Q424" s="45"/>
      <c r="R424" s="45"/>
      <c r="S424" s="45"/>
      <c r="T424" s="46"/>
      <c r="U424" s="46"/>
    </row>
    <row r="425" spans="2:21" ht="15">
      <c r="B425" s="11"/>
      <c r="C425" s="11"/>
      <c r="D425" s="21"/>
      <c r="E425" s="11"/>
      <c r="F425" s="11"/>
      <c r="G425" s="22"/>
      <c r="H425" s="22"/>
      <c r="I425" s="164"/>
      <c r="J425" s="164"/>
      <c r="K425" s="85"/>
      <c r="L425" s="10"/>
      <c r="M425" s="10"/>
      <c r="N425" s="10"/>
      <c r="O425" s="45"/>
      <c r="P425" s="45"/>
      <c r="Q425" s="45"/>
      <c r="R425" s="45"/>
      <c r="S425" s="45"/>
      <c r="T425" s="46"/>
      <c r="U425" s="46"/>
    </row>
    <row r="426" spans="2:21" ht="15">
      <c r="B426" s="11"/>
      <c r="C426" s="11"/>
      <c r="D426" s="21"/>
      <c r="E426" s="11"/>
      <c r="F426" s="11"/>
      <c r="G426" s="22"/>
      <c r="H426" s="22"/>
      <c r="I426" s="164"/>
      <c r="J426" s="164"/>
      <c r="K426" s="85"/>
      <c r="L426" s="10"/>
      <c r="M426" s="10"/>
      <c r="N426" s="10"/>
      <c r="O426" s="45"/>
      <c r="P426" s="45"/>
      <c r="Q426" s="45"/>
      <c r="R426" s="45"/>
      <c r="S426" s="45"/>
      <c r="T426" s="46"/>
      <c r="U426" s="46"/>
    </row>
    <row r="427" spans="2:21" ht="15">
      <c r="B427" s="11"/>
      <c r="C427" s="11"/>
      <c r="D427" s="21"/>
      <c r="E427" s="11"/>
      <c r="F427" s="11"/>
      <c r="G427" s="22"/>
      <c r="H427" s="22"/>
      <c r="I427" s="164"/>
      <c r="J427" s="164"/>
      <c r="K427" s="85"/>
      <c r="L427" s="10"/>
      <c r="M427" s="10"/>
      <c r="N427" s="10"/>
      <c r="O427" s="45"/>
      <c r="P427" s="45"/>
      <c r="Q427" s="45"/>
      <c r="R427" s="45"/>
      <c r="S427" s="45"/>
      <c r="T427" s="46"/>
      <c r="U427" s="46"/>
    </row>
    <row r="428" spans="2:21" ht="15">
      <c r="B428" s="11"/>
      <c r="C428" s="11"/>
      <c r="D428" s="21"/>
      <c r="E428" s="11"/>
      <c r="F428" s="11"/>
      <c r="G428" s="22"/>
      <c r="H428" s="22"/>
      <c r="I428" s="164"/>
      <c r="J428" s="164"/>
      <c r="K428" s="85"/>
      <c r="L428" s="10"/>
      <c r="M428" s="10"/>
      <c r="N428" s="10"/>
      <c r="O428" s="45"/>
      <c r="P428" s="45"/>
      <c r="Q428" s="45"/>
      <c r="R428" s="45"/>
      <c r="S428" s="45"/>
      <c r="T428" s="46"/>
      <c r="U428" s="46"/>
    </row>
    <row r="429" spans="2:21" ht="15">
      <c r="B429" s="11"/>
      <c r="C429" s="11"/>
      <c r="D429" s="21"/>
      <c r="E429" s="11"/>
      <c r="F429" s="11"/>
      <c r="G429" s="22"/>
      <c r="H429" s="22"/>
      <c r="I429" s="164"/>
      <c r="J429" s="164"/>
      <c r="K429" s="85"/>
      <c r="L429" s="10"/>
      <c r="M429" s="10"/>
      <c r="N429" s="10"/>
      <c r="O429" s="45"/>
      <c r="P429" s="45"/>
      <c r="Q429" s="45"/>
      <c r="R429" s="45"/>
      <c r="S429" s="45"/>
      <c r="T429" s="46"/>
      <c r="U429" s="46"/>
    </row>
    <row r="430" spans="2:21" ht="15">
      <c r="B430" s="11"/>
      <c r="C430" s="11"/>
      <c r="D430" s="21"/>
      <c r="E430" s="11"/>
      <c r="F430" s="11"/>
      <c r="G430" s="22"/>
      <c r="H430" s="22"/>
      <c r="I430" s="164"/>
      <c r="J430" s="164"/>
      <c r="K430" s="85"/>
      <c r="L430" s="10"/>
      <c r="M430" s="10"/>
      <c r="N430" s="10"/>
      <c r="O430" s="45"/>
      <c r="P430" s="45"/>
      <c r="Q430" s="45"/>
      <c r="R430" s="45"/>
      <c r="S430" s="45"/>
      <c r="T430" s="46"/>
      <c r="U430" s="46"/>
    </row>
    <row r="431" spans="2:21" ht="15">
      <c r="B431" s="11"/>
      <c r="C431" s="11"/>
      <c r="D431" s="21"/>
      <c r="E431" s="11"/>
      <c r="F431" s="11"/>
      <c r="G431" s="22"/>
      <c r="H431" s="22"/>
      <c r="I431" s="164"/>
      <c r="J431" s="164"/>
      <c r="K431" s="85"/>
      <c r="L431" s="10"/>
      <c r="M431" s="10"/>
      <c r="N431" s="10"/>
      <c r="O431" s="45"/>
      <c r="P431" s="45"/>
      <c r="Q431" s="45"/>
      <c r="R431" s="45"/>
      <c r="S431" s="45"/>
      <c r="T431" s="46"/>
      <c r="U431" s="46"/>
    </row>
    <row r="432" spans="2:21" ht="15">
      <c r="B432" s="11"/>
      <c r="C432" s="11"/>
      <c r="D432" s="21"/>
      <c r="E432" s="11"/>
      <c r="F432" s="11"/>
      <c r="G432" s="22"/>
      <c r="H432" s="22"/>
      <c r="I432" s="164"/>
      <c r="J432" s="164"/>
      <c r="K432" s="85"/>
      <c r="L432" s="10"/>
      <c r="M432" s="10"/>
      <c r="N432" s="10"/>
      <c r="O432" s="45"/>
      <c r="P432" s="45"/>
      <c r="Q432" s="45"/>
      <c r="R432" s="45"/>
      <c r="S432" s="45"/>
      <c r="T432" s="46"/>
      <c r="U432" s="46"/>
    </row>
    <row r="433" spans="2:21" ht="15">
      <c r="B433" s="11"/>
      <c r="C433" s="11"/>
      <c r="D433" s="21"/>
      <c r="E433" s="11"/>
      <c r="F433" s="11"/>
      <c r="G433" s="22"/>
      <c r="H433" s="22"/>
      <c r="I433" s="164"/>
      <c r="J433" s="164"/>
      <c r="K433" s="85"/>
      <c r="L433" s="10"/>
      <c r="M433" s="10"/>
      <c r="N433" s="10"/>
      <c r="O433" s="45"/>
      <c r="P433" s="45"/>
      <c r="Q433" s="45"/>
      <c r="R433" s="45"/>
      <c r="S433" s="45"/>
      <c r="T433" s="46"/>
      <c r="U433" s="46"/>
    </row>
    <row r="434" spans="2:21" ht="15">
      <c r="B434" s="11"/>
      <c r="C434" s="11"/>
      <c r="D434" s="21"/>
      <c r="E434" s="11"/>
      <c r="F434" s="11"/>
      <c r="G434" s="22"/>
      <c r="H434" s="22"/>
      <c r="I434" s="164"/>
      <c r="J434" s="164"/>
      <c r="K434" s="85"/>
      <c r="L434" s="10"/>
      <c r="M434" s="10"/>
      <c r="N434" s="10"/>
      <c r="O434" s="45"/>
      <c r="P434" s="45"/>
      <c r="Q434" s="45"/>
      <c r="R434" s="45"/>
      <c r="S434" s="45"/>
      <c r="T434" s="46"/>
      <c r="U434" s="46"/>
    </row>
    <row r="435" spans="2:21" ht="15">
      <c r="B435" s="11"/>
      <c r="C435" s="11"/>
      <c r="D435" s="21"/>
      <c r="E435" s="11"/>
      <c r="F435" s="11"/>
      <c r="G435" s="22"/>
      <c r="H435" s="22"/>
      <c r="I435" s="164"/>
      <c r="J435" s="164"/>
      <c r="K435" s="85"/>
      <c r="L435" s="10"/>
      <c r="M435" s="10"/>
      <c r="N435" s="10"/>
      <c r="O435" s="45"/>
      <c r="P435" s="45"/>
      <c r="Q435" s="45"/>
      <c r="R435" s="45"/>
      <c r="S435" s="45"/>
      <c r="T435" s="46"/>
      <c r="U435" s="46"/>
    </row>
    <row r="436" spans="2:21" ht="15">
      <c r="B436" s="11"/>
      <c r="C436" s="11"/>
      <c r="D436" s="21"/>
      <c r="E436" s="11"/>
      <c r="F436" s="11"/>
      <c r="G436" s="22"/>
      <c r="H436" s="22"/>
      <c r="I436" s="164"/>
      <c r="J436" s="164"/>
      <c r="K436" s="85"/>
      <c r="L436" s="10"/>
      <c r="M436" s="10"/>
      <c r="N436" s="10"/>
      <c r="O436" s="45"/>
      <c r="P436" s="45"/>
      <c r="Q436" s="45"/>
      <c r="R436" s="45"/>
      <c r="S436" s="45"/>
      <c r="T436" s="46"/>
      <c r="U436" s="46"/>
    </row>
    <row r="437" spans="2:21" ht="15">
      <c r="B437" s="11"/>
      <c r="C437" s="11"/>
      <c r="D437" s="21"/>
      <c r="E437" s="11"/>
      <c r="F437" s="11"/>
      <c r="G437" s="22"/>
      <c r="H437" s="22"/>
      <c r="I437" s="164"/>
      <c r="J437" s="164"/>
      <c r="K437" s="85"/>
      <c r="L437" s="10"/>
      <c r="M437" s="10"/>
      <c r="N437" s="10"/>
      <c r="O437" s="45"/>
      <c r="P437" s="45"/>
      <c r="Q437" s="45"/>
      <c r="R437" s="45"/>
      <c r="S437" s="45"/>
      <c r="T437" s="46"/>
      <c r="U437" s="46"/>
    </row>
    <row r="438" spans="2:21" ht="15">
      <c r="B438" s="11"/>
      <c r="C438" s="11"/>
      <c r="D438" s="21"/>
      <c r="E438" s="11"/>
      <c r="F438" s="11"/>
      <c r="G438" s="22"/>
      <c r="H438" s="22"/>
      <c r="I438" s="164"/>
      <c r="J438" s="164"/>
      <c r="K438" s="85"/>
      <c r="L438" s="10"/>
      <c r="M438" s="10"/>
      <c r="N438" s="10"/>
      <c r="O438" s="45"/>
      <c r="P438" s="45"/>
      <c r="Q438" s="45"/>
      <c r="R438" s="45"/>
      <c r="S438" s="45"/>
      <c r="T438" s="46"/>
      <c r="U438" s="46"/>
    </row>
    <row r="439" spans="2:21" ht="15">
      <c r="B439" s="11"/>
      <c r="C439" s="11"/>
      <c r="D439" s="21"/>
      <c r="E439" s="11"/>
      <c r="F439" s="11"/>
      <c r="G439" s="22"/>
      <c r="H439" s="22"/>
      <c r="I439" s="164"/>
      <c r="J439" s="164"/>
      <c r="K439" s="85"/>
      <c r="L439" s="10"/>
      <c r="M439" s="10"/>
      <c r="N439" s="10"/>
      <c r="O439" s="45"/>
      <c r="P439" s="45"/>
      <c r="Q439" s="45"/>
      <c r="R439" s="45"/>
      <c r="S439" s="45"/>
      <c r="T439" s="46"/>
      <c r="U439" s="46"/>
    </row>
    <row r="440" spans="2:21" ht="15">
      <c r="B440" s="11"/>
      <c r="C440" s="11"/>
      <c r="D440" s="21"/>
      <c r="E440" s="11"/>
      <c r="F440" s="11"/>
      <c r="G440" s="22"/>
      <c r="H440" s="22"/>
      <c r="I440" s="164"/>
      <c r="J440" s="164"/>
      <c r="K440" s="85"/>
      <c r="L440" s="10"/>
      <c r="M440" s="10"/>
      <c r="N440" s="10"/>
      <c r="O440" s="45"/>
      <c r="P440" s="45"/>
      <c r="Q440" s="45"/>
      <c r="R440" s="45"/>
      <c r="S440" s="45"/>
      <c r="T440" s="46"/>
      <c r="U440" s="46"/>
    </row>
    <row r="441" spans="2:21" ht="15">
      <c r="B441" s="11"/>
      <c r="C441" s="11"/>
      <c r="D441" s="21"/>
      <c r="E441" s="11"/>
      <c r="F441" s="11"/>
      <c r="G441" s="22"/>
      <c r="H441" s="22"/>
      <c r="I441" s="164"/>
      <c r="J441" s="164"/>
      <c r="K441" s="85"/>
      <c r="L441" s="10"/>
      <c r="M441" s="10"/>
      <c r="N441" s="10"/>
      <c r="O441" s="45"/>
      <c r="P441" s="45"/>
      <c r="Q441" s="45"/>
      <c r="R441" s="45"/>
      <c r="S441" s="45"/>
      <c r="T441" s="46"/>
      <c r="U441" s="46"/>
    </row>
    <row r="442" spans="2:21" ht="15">
      <c r="B442" s="11"/>
      <c r="C442" s="11"/>
      <c r="D442" s="21"/>
      <c r="E442" s="11"/>
      <c r="F442" s="11"/>
      <c r="G442" s="22"/>
      <c r="H442" s="22"/>
      <c r="I442" s="164"/>
      <c r="J442" s="164"/>
      <c r="K442" s="85"/>
      <c r="L442" s="10"/>
      <c r="M442" s="10"/>
      <c r="N442" s="10"/>
      <c r="O442" s="45"/>
      <c r="P442" s="45"/>
      <c r="Q442" s="45"/>
      <c r="R442" s="45"/>
      <c r="S442" s="45"/>
      <c r="T442" s="46"/>
      <c r="U442" s="46"/>
    </row>
    <row r="443" spans="2:21" ht="15">
      <c r="B443" s="11"/>
      <c r="C443" s="11"/>
      <c r="D443" s="21"/>
      <c r="E443" s="11"/>
      <c r="F443" s="11"/>
      <c r="G443" s="22"/>
      <c r="H443" s="22"/>
      <c r="I443" s="164"/>
      <c r="J443" s="164"/>
      <c r="K443" s="85"/>
      <c r="L443" s="10"/>
      <c r="M443" s="10"/>
      <c r="N443" s="10"/>
      <c r="O443" s="45"/>
      <c r="P443" s="45"/>
      <c r="Q443" s="45"/>
      <c r="R443" s="45"/>
      <c r="S443" s="45"/>
      <c r="T443" s="46"/>
      <c r="U443" s="46"/>
    </row>
    <row r="444" spans="2:21" ht="15">
      <c r="B444" s="11"/>
      <c r="C444" s="11"/>
      <c r="D444" s="21"/>
      <c r="E444" s="11"/>
      <c r="F444" s="11"/>
      <c r="G444" s="22"/>
      <c r="H444" s="22"/>
      <c r="I444" s="164"/>
      <c r="J444" s="164"/>
      <c r="K444" s="85"/>
      <c r="L444" s="10"/>
      <c r="M444" s="10"/>
      <c r="N444" s="10"/>
      <c r="O444" s="45"/>
      <c r="P444" s="45"/>
      <c r="Q444" s="45"/>
      <c r="R444" s="45"/>
      <c r="S444" s="45"/>
      <c r="T444" s="46"/>
      <c r="U444" s="46"/>
    </row>
    <row r="445" spans="2:21" ht="15">
      <c r="B445" s="11"/>
      <c r="C445" s="11"/>
      <c r="D445" s="21"/>
      <c r="E445" s="11"/>
      <c r="F445" s="11"/>
      <c r="G445" s="22"/>
      <c r="H445" s="22"/>
      <c r="I445" s="164"/>
      <c r="J445" s="164"/>
      <c r="K445" s="85"/>
      <c r="L445" s="10"/>
      <c r="M445" s="10"/>
      <c r="N445" s="10"/>
      <c r="O445" s="45"/>
      <c r="P445" s="45"/>
      <c r="Q445" s="45"/>
      <c r="R445" s="45"/>
      <c r="S445" s="45"/>
      <c r="T445" s="46"/>
      <c r="U445" s="46"/>
    </row>
    <row r="446" spans="2:21" ht="15">
      <c r="B446" s="11"/>
      <c r="C446" s="11"/>
      <c r="D446" s="21"/>
      <c r="E446" s="11"/>
      <c r="F446" s="11"/>
      <c r="G446" s="22"/>
      <c r="H446" s="22"/>
      <c r="I446" s="164"/>
      <c r="J446" s="164"/>
      <c r="K446" s="85"/>
      <c r="L446" s="10"/>
      <c r="M446" s="10"/>
      <c r="N446" s="10"/>
      <c r="O446" s="45"/>
      <c r="P446" s="45"/>
      <c r="Q446" s="45"/>
      <c r="R446" s="45"/>
      <c r="S446" s="45"/>
      <c r="T446" s="46"/>
      <c r="U446" s="46"/>
    </row>
    <row r="447" spans="2:21" ht="15">
      <c r="B447" s="11"/>
      <c r="C447" s="11"/>
      <c r="D447" s="21"/>
      <c r="E447" s="11"/>
      <c r="F447" s="11"/>
      <c r="G447" s="22"/>
      <c r="H447" s="22"/>
      <c r="I447" s="164"/>
      <c r="J447" s="164"/>
      <c r="K447" s="85"/>
      <c r="L447" s="10"/>
      <c r="M447" s="10"/>
      <c r="N447" s="10"/>
      <c r="O447" s="45"/>
      <c r="P447" s="45"/>
      <c r="Q447" s="45"/>
      <c r="R447" s="45"/>
      <c r="S447" s="45"/>
      <c r="T447" s="46"/>
      <c r="U447" s="46"/>
    </row>
    <row r="448" spans="2:21" ht="15">
      <c r="B448" s="11"/>
      <c r="C448" s="11"/>
      <c r="D448" s="21"/>
      <c r="E448" s="11"/>
      <c r="F448" s="11"/>
      <c r="G448" s="22"/>
      <c r="H448" s="22"/>
      <c r="I448" s="164"/>
      <c r="J448" s="164"/>
      <c r="K448" s="85"/>
      <c r="L448" s="10"/>
      <c r="M448" s="10"/>
      <c r="N448" s="10"/>
      <c r="O448" s="45"/>
      <c r="P448" s="45"/>
      <c r="Q448" s="45"/>
      <c r="R448" s="45"/>
      <c r="S448" s="45"/>
      <c r="T448" s="46"/>
      <c r="U448" s="46"/>
    </row>
    <row r="449" spans="2:21" ht="15">
      <c r="B449" s="11"/>
      <c r="C449" s="11"/>
      <c r="D449" s="21"/>
      <c r="E449" s="11"/>
      <c r="F449" s="11"/>
      <c r="G449" s="22"/>
      <c r="H449" s="22"/>
      <c r="I449" s="164"/>
      <c r="J449" s="164"/>
      <c r="K449" s="85"/>
      <c r="L449" s="10"/>
      <c r="M449" s="10"/>
      <c r="N449" s="10"/>
      <c r="O449" s="45"/>
      <c r="P449" s="45"/>
      <c r="Q449" s="45"/>
      <c r="R449" s="45"/>
      <c r="S449" s="45"/>
      <c r="T449" s="46"/>
      <c r="U449" s="46"/>
    </row>
    <row r="450" spans="2:21" ht="15">
      <c r="B450" s="11"/>
      <c r="C450" s="11"/>
      <c r="D450" s="21"/>
      <c r="E450" s="11"/>
      <c r="F450" s="11"/>
      <c r="G450" s="22"/>
      <c r="H450" s="22"/>
      <c r="I450" s="164"/>
      <c r="J450" s="164"/>
      <c r="K450" s="85"/>
      <c r="L450" s="10"/>
      <c r="M450" s="10"/>
      <c r="N450" s="10"/>
      <c r="O450" s="45"/>
      <c r="P450" s="45"/>
      <c r="Q450" s="45"/>
      <c r="R450" s="45"/>
      <c r="S450" s="45"/>
      <c r="T450" s="46"/>
      <c r="U450" s="46"/>
    </row>
    <row r="451" spans="2:21" ht="15">
      <c r="B451" s="11"/>
      <c r="C451" s="11"/>
      <c r="D451" s="21"/>
      <c r="E451" s="11"/>
      <c r="F451" s="11"/>
      <c r="G451" s="22"/>
      <c r="H451" s="22"/>
      <c r="I451" s="164"/>
      <c r="J451" s="164"/>
      <c r="K451" s="85"/>
      <c r="L451" s="10"/>
      <c r="M451" s="10"/>
      <c r="N451" s="10"/>
      <c r="O451" s="45"/>
      <c r="P451" s="45"/>
      <c r="Q451" s="45"/>
      <c r="R451" s="45"/>
      <c r="S451" s="45"/>
      <c r="T451" s="46"/>
      <c r="U451" s="46"/>
    </row>
    <row r="452" spans="2:21" ht="15">
      <c r="B452" s="11"/>
      <c r="C452" s="11"/>
      <c r="D452" s="21"/>
      <c r="E452" s="11"/>
      <c r="F452" s="11"/>
      <c r="G452" s="22"/>
      <c r="H452" s="22"/>
      <c r="I452" s="164"/>
      <c r="J452" s="164"/>
      <c r="K452" s="85"/>
      <c r="L452" s="10"/>
      <c r="M452" s="10"/>
      <c r="N452" s="10"/>
      <c r="O452" s="45"/>
      <c r="P452" s="45"/>
      <c r="Q452" s="45"/>
      <c r="R452" s="45"/>
      <c r="S452" s="45"/>
      <c r="T452" s="46"/>
      <c r="U452" s="46"/>
    </row>
    <row r="453" spans="2:21" ht="15">
      <c r="B453" s="11"/>
      <c r="C453" s="11"/>
      <c r="D453" s="21"/>
      <c r="E453" s="11"/>
      <c r="F453" s="11"/>
      <c r="G453" s="22"/>
      <c r="H453" s="22"/>
      <c r="I453" s="164"/>
      <c r="J453" s="164"/>
      <c r="K453" s="85"/>
      <c r="L453" s="10"/>
      <c r="M453" s="10"/>
      <c r="N453" s="10"/>
      <c r="O453" s="45"/>
      <c r="P453" s="45"/>
      <c r="Q453" s="45"/>
      <c r="R453" s="45"/>
      <c r="S453" s="45"/>
      <c r="T453" s="46"/>
      <c r="U453" s="46"/>
    </row>
    <row r="454" spans="2:21" ht="15">
      <c r="B454" s="11"/>
      <c r="C454" s="11"/>
      <c r="D454" s="21"/>
      <c r="E454" s="11"/>
      <c r="F454" s="11"/>
      <c r="G454" s="22"/>
      <c r="H454" s="22"/>
      <c r="I454" s="164"/>
      <c r="J454" s="164"/>
      <c r="K454" s="85"/>
      <c r="L454" s="10"/>
      <c r="M454" s="10"/>
      <c r="N454" s="10"/>
      <c r="O454" s="45"/>
      <c r="P454" s="45"/>
      <c r="Q454" s="45"/>
      <c r="R454" s="45"/>
      <c r="S454" s="45"/>
      <c r="T454" s="46"/>
      <c r="U454" s="46"/>
    </row>
    <row r="455" spans="2:21" ht="15">
      <c r="B455" s="11"/>
      <c r="C455" s="11"/>
      <c r="D455" s="21"/>
      <c r="E455" s="11"/>
      <c r="F455" s="11"/>
      <c r="G455" s="22"/>
      <c r="H455" s="22"/>
      <c r="I455" s="164"/>
      <c r="J455" s="164"/>
      <c r="K455" s="85"/>
      <c r="L455" s="10"/>
      <c r="M455" s="10"/>
      <c r="N455" s="10"/>
      <c r="O455" s="45"/>
      <c r="P455" s="45"/>
      <c r="Q455" s="45"/>
      <c r="R455" s="45"/>
      <c r="S455" s="45"/>
      <c r="T455" s="46"/>
      <c r="U455" s="46"/>
    </row>
    <row r="456" spans="2:21" ht="15">
      <c r="B456" s="11"/>
      <c r="C456" s="11"/>
      <c r="D456" s="21"/>
      <c r="E456" s="11"/>
      <c r="F456" s="11"/>
      <c r="G456" s="22"/>
      <c r="H456" s="22"/>
      <c r="I456" s="164"/>
      <c r="J456" s="164"/>
      <c r="K456" s="85"/>
      <c r="L456" s="10"/>
      <c r="M456" s="10"/>
      <c r="N456" s="10"/>
      <c r="O456" s="45"/>
      <c r="P456" s="45"/>
      <c r="Q456" s="45"/>
      <c r="R456" s="45"/>
      <c r="S456" s="45"/>
      <c r="T456" s="46"/>
      <c r="U456" s="46"/>
    </row>
    <row r="457" spans="2:21" ht="15">
      <c r="B457" s="11"/>
      <c r="C457" s="11"/>
      <c r="D457" s="21"/>
      <c r="E457" s="11"/>
      <c r="F457" s="11"/>
      <c r="G457" s="22"/>
      <c r="H457" s="22"/>
      <c r="I457" s="164"/>
      <c r="J457" s="164"/>
      <c r="K457" s="85"/>
      <c r="L457" s="10"/>
      <c r="M457" s="10"/>
      <c r="N457" s="10"/>
      <c r="O457" s="45"/>
      <c r="P457" s="45"/>
      <c r="Q457" s="45"/>
      <c r="R457" s="45"/>
      <c r="S457" s="45"/>
      <c r="T457" s="46"/>
      <c r="U457" s="46"/>
    </row>
    <row r="458" spans="2:21" ht="15">
      <c r="B458" s="11"/>
      <c r="C458" s="11"/>
      <c r="D458" s="21"/>
      <c r="E458" s="11"/>
      <c r="F458" s="11"/>
      <c r="G458" s="22"/>
      <c r="H458" s="22"/>
      <c r="I458" s="164"/>
      <c r="J458" s="164"/>
      <c r="K458" s="85"/>
      <c r="L458" s="10"/>
      <c r="M458" s="10"/>
      <c r="N458" s="10"/>
      <c r="O458" s="45"/>
      <c r="P458" s="45"/>
      <c r="Q458" s="45"/>
      <c r="R458" s="45"/>
      <c r="S458" s="45"/>
      <c r="T458" s="46"/>
      <c r="U458" s="46"/>
    </row>
    <row r="459" spans="2:21" ht="15">
      <c r="B459" s="11"/>
      <c r="C459" s="11"/>
      <c r="D459" s="21"/>
      <c r="E459" s="11"/>
      <c r="F459" s="11"/>
      <c r="G459" s="22"/>
      <c r="H459" s="22"/>
      <c r="I459" s="164"/>
      <c r="J459" s="164"/>
      <c r="K459" s="85"/>
      <c r="L459" s="10"/>
      <c r="M459" s="10"/>
      <c r="N459" s="10"/>
      <c r="O459" s="45"/>
      <c r="P459" s="45"/>
      <c r="Q459" s="45"/>
      <c r="R459" s="45"/>
      <c r="S459" s="45"/>
      <c r="T459" s="46"/>
      <c r="U459" s="46"/>
    </row>
    <row r="460" spans="2:21" ht="15">
      <c r="B460" s="11"/>
      <c r="C460" s="11"/>
      <c r="D460" s="21"/>
      <c r="E460" s="11"/>
      <c r="F460" s="11"/>
      <c r="G460" s="22"/>
      <c r="H460" s="22"/>
      <c r="I460" s="164"/>
      <c r="J460" s="164"/>
      <c r="K460" s="85"/>
      <c r="L460" s="10"/>
      <c r="M460" s="10"/>
      <c r="N460" s="10"/>
      <c r="O460" s="45"/>
      <c r="P460" s="45"/>
      <c r="Q460" s="45"/>
      <c r="R460" s="45"/>
      <c r="S460" s="45"/>
      <c r="T460" s="46"/>
      <c r="U460" s="46"/>
    </row>
    <row r="461" spans="2:21" ht="15">
      <c r="B461" s="11"/>
      <c r="C461" s="11"/>
      <c r="D461" s="21"/>
      <c r="E461" s="11"/>
      <c r="F461" s="11"/>
      <c r="G461" s="22"/>
      <c r="H461" s="22"/>
      <c r="I461" s="164"/>
      <c r="J461" s="164"/>
      <c r="K461" s="85"/>
      <c r="L461" s="10"/>
      <c r="M461" s="10"/>
      <c r="N461" s="10"/>
      <c r="O461" s="45"/>
      <c r="P461" s="45"/>
      <c r="Q461" s="45"/>
      <c r="R461" s="45"/>
      <c r="S461" s="45"/>
      <c r="T461" s="46"/>
      <c r="U461" s="46"/>
    </row>
    <row r="462" spans="2:21" ht="15">
      <c r="B462" s="11"/>
      <c r="C462" s="11"/>
      <c r="D462" s="21"/>
      <c r="E462" s="11"/>
      <c r="F462" s="11"/>
      <c r="G462" s="22"/>
      <c r="H462" s="22"/>
      <c r="I462" s="164"/>
      <c r="J462" s="164"/>
      <c r="K462" s="85"/>
      <c r="L462" s="10"/>
      <c r="M462" s="10"/>
      <c r="N462" s="10"/>
      <c r="O462" s="45"/>
      <c r="P462" s="45"/>
      <c r="Q462" s="45"/>
      <c r="R462" s="45"/>
      <c r="S462" s="45"/>
      <c r="T462" s="46"/>
      <c r="U462" s="46"/>
    </row>
    <row r="463" spans="2:21" ht="15">
      <c r="B463" s="11"/>
      <c r="C463" s="11"/>
      <c r="D463" s="21"/>
      <c r="E463" s="11"/>
      <c r="F463" s="11"/>
      <c r="G463" s="22"/>
      <c r="H463" s="22"/>
      <c r="I463" s="164"/>
      <c r="J463" s="164"/>
      <c r="K463" s="85"/>
      <c r="L463" s="10"/>
      <c r="M463" s="10"/>
      <c r="N463" s="10"/>
      <c r="O463" s="45"/>
      <c r="P463" s="45"/>
      <c r="Q463" s="45"/>
      <c r="R463" s="45"/>
      <c r="S463" s="45"/>
      <c r="T463" s="46"/>
      <c r="U463" s="46"/>
    </row>
    <row r="464" spans="2:21" ht="15">
      <c r="B464" s="11"/>
      <c r="C464" s="11"/>
      <c r="D464" s="21"/>
      <c r="E464" s="11"/>
      <c r="F464" s="11"/>
      <c r="G464" s="22"/>
      <c r="H464" s="22"/>
      <c r="I464" s="164"/>
      <c r="J464" s="164"/>
      <c r="K464" s="85"/>
      <c r="L464" s="10"/>
      <c r="M464" s="10"/>
      <c r="N464" s="10"/>
      <c r="O464" s="45"/>
      <c r="P464" s="45"/>
      <c r="Q464" s="45"/>
      <c r="R464" s="45"/>
      <c r="S464" s="45"/>
      <c r="T464" s="46"/>
      <c r="U464" s="46"/>
    </row>
    <row r="465" spans="2:21" ht="15">
      <c r="B465" s="11"/>
      <c r="C465" s="11"/>
      <c r="D465" s="21"/>
      <c r="E465" s="11"/>
      <c r="F465" s="11"/>
      <c r="G465" s="22"/>
      <c r="H465" s="22"/>
      <c r="I465" s="164"/>
      <c r="J465" s="164"/>
      <c r="K465" s="85"/>
      <c r="L465" s="10"/>
      <c r="M465" s="10"/>
      <c r="N465" s="10"/>
      <c r="O465" s="45"/>
      <c r="P465" s="45"/>
      <c r="Q465" s="45"/>
      <c r="R465" s="45"/>
      <c r="S465" s="45"/>
      <c r="T465" s="46"/>
      <c r="U465" s="46"/>
    </row>
    <row r="466" spans="2:21" ht="15">
      <c r="B466" s="11"/>
      <c r="C466" s="11"/>
      <c r="D466" s="21"/>
      <c r="E466" s="11"/>
      <c r="F466" s="11"/>
      <c r="G466" s="22"/>
      <c r="H466" s="22"/>
      <c r="I466" s="164"/>
      <c r="J466" s="164"/>
      <c r="K466" s="85"/>
      <c r="L466" s="10"/>
      <c r="M466" s="10"/>
      <c r="N466" s="10"/>
      <c r="O466" s="45"/>
      <c r="P466" s="45"/>
      <c r="Q466" s="45"/>
      <c r="R466" s="45"/>
      <c r="S466" s="45"/>
      <c r="T466" s="46"/>
      <c r="U466" s="46"/>
    </row>
    <row r="467" spans="2:21" ht="15">
      <c r="B467" s="11"/>
      <c r="C467" s="11"/>
      <c r="D467" s="21"/>
      <c r="E467" s="11"/>
      <c r="F467" s="11"/>
      <c r="G467" s="22"/>
      <c r="H467" s="22"/>
      <c r="I467" s="164"/>
      <c r="J467" s="164"/>
      <c r="K467" s="85"/>
      <c r="L467" s="10"/>
      <c r="M467" s="10"/>
      <c r="N467" s="10"/>
      <c r="O467" s="45"/>
      <c r="P467" s="45"/>
      <c r="Q467" s="45"/>
      <c r="R467" s="45"/>
      <c r="S467" s="45"/>
      <c r="T467" s="46"/>
      <c r="U467" s="46"/>
    </row>
    <row r="468" spans="2:21" ht="15">
      <c r="B468" s="11"/>
      <c r="C468" s="11"/>
      <c r="D468" s="21"/>
      <c r="E468" s="11"/>
      <c r="F468" s="11"/>
      <c r="G468" s="22"/>
      <c r="H468" s="22"/>
      <c r="I468" s="164"/>
      <c r="J468" s="164"/>
      <c r="K468" s="85"/>
      <c r="L468" s="10"/>
      <c r="M468" s="10"/>
      <c r="N468" s="10"/>
      <c r="O468" s="45"/>
      <c r="P468" s="45"/>
      <c r="Q468" s="45"/>
      <c r="R468" s="45"/>
      <c r="S468" s="45"/>
      <c r="T468" s="46"/>
      <c r="U468" s="46"/>
    </row>
    <row r="469" spans="2:21" ht="15">
      <c r="B469" s="11"/>
      <c r="C469" s="11"/>
      <c r="D469" s="21"/>
      <c r="E469" s="11"/>
      <c r="F469" s="11"/>
      <c r="G469" s="22"/>
      <c r="H469" s="22"/>
      <c r="I469" s="164"/>
      <c r="J469" s="164"/>
      <c r="K469" s="85"/>
      <c r="L469" s="10"/>
      <c r="M469" s="10"/>
      <c r="N469" s="10"/>
      <c r="O469" s="45"/>
      <c r="P469" s="45"/>
      <c r="Q469" s="45"/>
      <c r="R469" s="45"/>
      <c r="S469" s="45"/>
      <c r="T469" s="46"/>
      <c r="U469" s="46"/>
    </row>
    <row r="470" spans="2:21" ht="15">
      <c r="B470" s="11"/>
      <c r="C470" s="11"/>
      <c r="D470" s="21"/>
      <c r="E470" s="11"/>
      <c r="F470" s="11"/>
      <c r="G470" s="22"/>
      <c r="H470" s="22"/>
      <c r="I470" s="164"/>
      <c r="J470" s="164"/>
      <c r="K470" s="85"/>
      <c r="L470" s="10"/>
      <c r="M470" s="10"/>
      <c r="N470" s="10"/>
      <c r="O470" s="45"/>
      <c r="P470" s="45"/>
      <c r="Q470" s="45"/>
      <c r="R470" s="45"/>
      <c r="S470" s="45"/>
      <c r="T470" s="46"/>
      <c r="U470" s="46"/>
    </row>
    <row r="471" spans="2:21" ht="15">
      <c r="B471" s="11"/>
      <c r="C471" s="11"/>
      <c r="D471" s="21"/>
      <c r="E471" s="11"/>
      <c r="F471" s="11"/>
      <c r="G471" s="22"/>
      <c r="H471" s="22"/>
      <c r="I471" s="164"/>
      <c r="J471" s="164"/>
      <c r="K471" s="85"/>
      <c r="L471" s="10"/>
      <c r="M471" s="10"/>
      <c r="N471" s="10"/>
      <c r="O471" s="45"/>
      <c r="P471" s="45"/>
      <c r="Q471" s="45"/>
      <c r="R471" s="45"/>
      <c r="S471" s="45"/>
      <c r="T471" s="46"/>
      <c r="U471" s="46"/>
    </row>
    <row r="472" spans="2:21" ht="15">
      <c r="B472" s="11"/>
      <c r="C472" s="11"/>
      <c r="D472" s="21"/>
      <c r="E472" s="11"/>
      <c r="F472" s="11"/>
      <c r="G472" s="22"/>
      <c r="H472" s="22"/>
      <c r="I472" s="164"/>
      <c r="J472" s="164"/>
      <c r="K472" s="85"/>
      <c r="L472" s="10"/>
      <c r="M472" s="10"/>
      <c r="N472" s="10"/>
      <c r="O472" s="45"/>
      <c r="P472" s="45"/>
      <c r="Q472" s="45"/>
      <c r="R472" s="45"/>
      <c r="S472" s="45"/>
      <c r="T472" s="46"/>
      <c r="U472" s="46"/>
    </row>
    <row r="473" spans="2:21" ht="15">
      <c r="B473" s="11"/>
      <c r="C473" s="11"/>
      <c r="D473" s="21"/>
      <c r="E473" s="11"/>
      <c r="F473" s="11"/>
      <c r="G473" s="22"/>
      <c r="H473" s="22"/>
      <c r="I473" s="164"/>
      <c r="J473" s="164"/>
      <c r="K473" s="85"/>
      <c r="L473" s="10"/>
      <c r="M473" s="10"/>
      <c r="N473" s="10"/>
      <c r="O473" s="45"/>
      <c r="P473" s="45"/>
      <c r="Q473" s="45"/>
      <c r="R473" s="45"/>
      <c r="S473" s="45"/>
      <c r="T473" s="46"/>
      <c r="U473" s="46"/>
    </row>
    <row r="474" spans="2:21" ht="15">
      <c r="B474" s="11"/>
      <c r="C474" s="11"/>
      <c r="D474" s="21"/>
      <c r="E474" s="11"/>
      <c r="F474" s="11"/>
      <c r="G474" s="22"/>
      <c r="H474" s="22"/>
      <c r="I474" s="164"/>
      <c r="J474" s="164"/>
      <c r="K474" s="85"/>
      <c r="L474" s="10"/>
      <c r="M474" s="10"/>
      <c r="N474" s="10"/>
      <c r="O474" s="45"/>
      <c r="P474" s="45"/>
      <c r="Q474" s="45"/>
      <c r="R474" s="45"/>
      <c r="S474" s="45"/>
      <c r="T474" s="46"/>
      <c r="U474" s="46"/>
    </row>
    <row r="475" spans="2:21" ht="15">
      <c r="B475" s="11"/>
      <c r="C475" s="11"/>
      <c r="D475" s="21"/>
      <c r="E475" s="11"/>
      <c r="F475" s="11"/>
      <c r="G475" s="11"/>
      <c r="H475" s="22"/>
      <c r="I475" s="22"/>
      <c r="J475" s="164"/>
      <c r="K475" s="85"/>
      <c r="L475" s="10"/>
      <c r="M475" s="10"/>
      <c r="N475" s="10"/>
      <c r="O475" s="45"/>
      <c r="P475" s="45"/>
      <c r="Q475" s="45"/>
      <c r="R475" s="45"/>
      <c r="S475" s="45"/>
      <c r="T475" s="46"/>
      <c r="U475" s="46"/>
    </row>
    <row r="476" spans="2:21" ht="15">
      <c r="B476" s="11"/>
      <c r="C476" s="11"/>
      <c r="D476" s="21"/>
      <c r="E476" s="11"/>
      <c r="F476" s="11"/>
      <c r="G476" s="11"/>
      <c r="H476" s="22"/>
      <c r="I476" s="22"/>
      <c r="J476" s="164"/>
      <c r="K476" s="85"/>
      <c r="L476" s="10"/>
      <c r="M476" s="10"/>
      <c r="N476" s="10"/>
      <c r="O476" s="45"/>
      <c r="P476" s="45"/>
      <c r="Q476" s="45"/>
      <c r="R476" s="45"/>
      <c r="S476" s="45"/>
      <c r="T476" s="46"/>
      <c r="U476" s="46"/>
    </row>
    <row r="477" spans="2:21" ht="15">
      <c r="B477" s="11"/>
      <c r="C477" s="11"/>
      <c r="D477" s="21"/>
      <c r="E477" s="11"/>
      <c r="F477" s="11"/>
      <c r="G477" s="11"/>
      <c r="H477" s="22"/>
      <c r="I477" s="22"/>
      <c r="J477" s="164"/>
      <c r="K477" s="85"/>
      <c r="L477" s="10"/>
      <c r="M477" s="10"/>
      <c r="N477" s="10"/>
      <c r="O477" s="45"/>
      <c r="P477" s="45"/>
      <c r="Q477" s="45"/>
      <c r="R477" s="45"/>
      <c r="S477" s="45"/>
      <c r="T477" s="46"/>
      <c r="U477" s="46"/>
    </row>
    <row r="478" spans="2:21" ht="15">
      <c r="B478" s="11"/>
      <c r="C478" s="11"/>
      <c r="D478" s="21"/>
      <c r="E478" s="11"/>
      <c r="F478" s="11"/>
      <c r="G478" s="11"/>
      <c r="H478" s="22"/>
      <c r="I478" s="22"/>
      <c r="J478" s="164"/>
      <c r="K478" s="85"/>
      <c r="L478" s="10"/>
      <c r="M478" s="10"/>
      <c r="N478" s="10"/>
      <c r="O478" s="45"/>
      <c r="P478" s="45"/>
      <c r="Q478" s="45"/>
      <c r="R478" s="45"/>
      <c r="S478" s="45"/>
      <c r="T478" s="46"/>
      <c r="U478" s="46"/>
    </row>
    <row r="479" spans="2:21" ht="15">
      <c r="B479" s="11"/>
      <c r="C479" s="11"/>
      <c r="D479" s="21"/>
      <c r="E479" s="11"/>
      <c r="F479" s="11"/>
      <c r="G479" s="11"/>
      <c r="H479" s="22"/>
      <c r="I479" s="22"/>
      <c r="J479" s="164"/>
      <c r="K479" s="85"/>
      <c r="L479" s="10"/>
      <c r="M479" s="10"/>
      <c r="N479" s="10"/>
      <c r="O479" s="45"/>
      <c r="P479" s="45"/>
      <c r="Q479" s="45"/>
      <c r="R479" s="45"/>
      <c r="S479" s="45"/>
      <c r="T479" s="46"/>
      <c r="U479" s="46"/>
    </row>
    <row r="480" spans="2:21" ht="15">
      <c r="B480" s="11"/>
      <c r="C480" s="11"/>
      <c r="D480" s="21"/>
      <c r="E480" s="11"/>
      <c r="F480" s="11"/>
      <c r="G480" s="11"/>
      <c r="H480" s="22"/>
      <c r="I480" s="22"/>
      <c r="J480" s="164"/>
      <c r="K480" s="85"/>
      <c r="L480" s="10"/>
      <c r="M480" s="10"/>
      <c r="N480" s="10"/>
      <c r="O480" s="45"/>
      <c r="P480" s="45"/>
      <c r="Q480" s="45"/>
      <c r="R480" s="45"/>
      <c r="S480" s="45"/>
      <c r="T480" s="46"/>
      <c r="U480" s="46"/>
    </row>
    <row r="481" spans="2:21" ht="15">
      <c r="B481" s="11"/>
      <c r="C481" s="11"/>
      <c r="D481" s="21"/>
      <c r="E481" s="11"/>
      <c r="F481" s="11"/>
      <c r="G481" s="11"/>
      <c r="H481" s="22"/>
      <c r="I481" s="22"/>
      <c r="J481" s="164"/>
      <c r="K481" s="85"/>
      <c r="L481" s="10"/>
      <c r="M481" s="10"/>
      <c r="N481" s="10"/>
      <c r="O481" s="45"/>
      <c r="P481" s="45"/>
      <c r="Q481" s="45"/>
      <c r="R481" s="45"/>
      <c r="S481" s="45"/>
      <c r="T481" s="46"/>
      <c r="U481" s="46"/>
    </row>
    <row r="482" spans="2:21" ht="15">
      <c r="B482" s="11"/>
      <c r="C482" s="11"/>
      <c r="D482" s="21"/>
      <c r="E482" s="11"/>
      <c r="F482" s="11"/>
      <c r="G482" s="11"/>
      <c r="H482" s="22"/>
      <c r="I482" s="22"/>
      <c r="J482" s="164"/>
      <c r="K482" s="85"/>
      <c r="L482" s="10"/>
      <c r="M482" s="10"/>
      <c r="N482" s="10"/>
      <c r="O482" s="45"/>
      <c r="P482" s="45"/>
      <c r="Q482" s="45"/>
      <c r="R482" s="45"/>
      <c r="S482" s="45"/>
      <c r="T482" s="46"/>
      <c r="U482" s="46"/>
    </row>
    <row r="483" spans="2:21" ht="15">
      <c r="B483" s="11"/>
      <c r="C483" s="11"/>
      <c r="D483" s="21"/>
      <c r="E483" s="11"/>
      <c r="F483" s="11"/>
      <c r="G483" s="11"/>
      <c r="H483" s="22"/>
      <c r="I483" s="22"/>
      <c r="J483" s="164"/>
      <c r="K483" s="85"/>
      <c r="L483" s="10"/>
      <c r="M483" s="10"/>
      <c r="N483" s="10"/>
      <c r="O483" s="45"/>
      <c r="P483" s="45"/>
      <c r="Q483" s="45"/>
      <c r="R483" s="45"/>
      <c r="S483" s="45"/>
      <c r="T483" s="46"/>
      <c r="U483" s="46"/>
    </row>
    <row r="484" spans="2:21" ht="15">
      <c r="B484" s="11"/>
      <c r="C484" s="11"/>
      <c r="D484" s="21"/>
      <c r="E484" s="11"/>
      <c r="F484" s="11"/>
      <c r="G484" s="11"/>
      <c r="H484" s="22"/>
      <c r="I484" s="22"/>
      <c r="J484" s="164"/>
      <c r="K484" s="85"/>
      <c r="L484" s="10"/>
      <c r="M484" s="10"/>
      <c r="N484" s="10"/>
      <c r="O484" s="45"/>
      <c r="P484" s="45"/>
      <c r="Q484" s="45"/>
      <c r="R484" s="45"/>
      <c r="S484" s="45"/>
      <c r="T484" s="46"/>
      <c r="U484" s="46"/>
    </row>
    <row r="485" spans="2:21" ht="15">
      <c r="B485" s="11"/>
      <c r="C485" s="11"/>
      <c r="D485" s="21"/>
      <c r="E485" s="11"/>
      <c r="F485" s="11"/>
      <c r="G485" s="11"/>
      <c r="H485" s="22"/>
      <c r="I485" s="22"/>
      <c r="J485" s="164"/>
      <c r="K485" s="85"/>
      <c r="L485" s="10"/>
      <c r="M485" s="10"/>
      <c r="N485" s="10"/>
      <c r="O485" s="45"/>
      <c r="P485" s="45"/>
      <c r="Q485" s="45"/>
      <c r="R485" s="45"/>
      <c r="S485" s="45"/>
      <c r="T485" s="46"/>
      <c r="U485" s="46"/>
    </row>
    <row r="486" spans="2:21" ht="15">
      <c r="B486" s="11"/>
      <c r="C486" s="11"/>
      <c r="D486" s="21"/>
      <c r="E486" s="11"/>
      <c r="F486" s="11"/>
      <c r="G486" s="11"/>
      <c r="H486" s="22"/>
      <c r="I486" s="22"/>
      <c r="J486" s="164"/>
      <c r="K486" s="85"/>
      <c r="L486" s="10"/>
      <c r="M486" s="10"/>
      <c r="N486" s="10"/>
      <c r="O486" s="45"/>
      <c r="P486" s="45"/>
      <c r="Q486" s="45"/>
      <c r="R486" s="45"/>
      <c r="S486" s="45"/>
      <c r="T486" s="46"/>
      <c r="U486" s="46"/>
    </row>
    <row r="487" spans="2:21" ht="15">
      <c r="B487" s="11"/>
      <c r="C487" s="11"/>
      <c r="D487" s="21"/>
      <c r="E487" s="11"/>
      <c r="F487" s="11"/>
      <c r="G487" s="11"/>
      <c r="H487" s="22"/>
      <c r="I487" s="22"/>
      <c r="J487" s="164"/>
      <c r="K487" s="85"/>
      <c r="L487" s="10"/>
      <c r="M487" s="10"/>
      <c r="N487" s="10"/>
      <c r="O487" s="45"/>
      <c r="P487" s="45"/>
      <c r="Q487" s="45"/>
      <c r="R487" s="45"/>
      <c r="S487" s="45"/>
      <c r="T487" s="46"/>
      <c r="U487" s="46"/>
    </row>
    <row r="488" spans="2:21" ht="15">
      <c r="B488" s="11"/>
      <c r="C488" s="11"/>
      <c r="D488" s="21"/>
      <c r="E488" s="11"/>
      <c r="F488" s="11"/>
      <c r="G488" s="11"/>
      <c r="H488" s="22"/>
      <c r="I488" s="22"/>
      <c r="J488" s="164"/>
      <c r="K488" s="85"/>
      <c r="L488" s="10"/>
      <c r="M488" s="10"/>
      <c r="N488" s="10"/>
      <c r="O488" s="45"/>
      <c r="P488" s="45"/>
      <c r="Q488" s="45"/>
      <c r="R488" s="45"/>
      <c r="S488" s="45"/>
      <c r="T488" s="46"/>
      <c r="U488" s="46"/>
    </row>
    <row r="489" spans="2:21" ht="15">
      <c r="B489" s="11"/>
      <c r="C489" s="11"/>
      <c r="D489" s="21"/>
      <c r="E489" s="11"/>
      <c r="F489" s="11"/>
      <c r="G489" s="11"/>
      <c r="H489" s="22"/>
      <c r="I489" s="22"/>
      <c r="J489" s="164"/>
      <c r="K489" s="85"/>
      <c r="L489" s="10"/>
      <c r="M489" s="10"/>
      <c r="N489" s="10"/>
      <c r="O489" s="45"/>
      <c r="P489" s="45"/>
      <c r="Q489" s="45"/>
      <c r="R489" s="45"/>
      <c r="S489" s="45"/>
      <c r="T489" s="46"/>
      <c r="U489" s="46"/>
    </row>
    <row r="490" spans="2:21" ht="15">
      <c r="B490" s="11"/>
      <c r="C490" s="11"/>
      <c r="D490" s="21"/>
      <c r="E490" s="11"/>
      <c r="F490" s="11"/>
      <c r="G490" s="11"/>
      <c r="H490" s="22"/>
      <c r="I490" s="22"/>
      <c r="J490" s="164"/>
      <c r="K490" s="85"/>
      <c r="L490" s="10"/>
      <c r="M490" s="10"/>
      <c r="N490" s="10"/>
      <c r="O490" s="45"/>
      <c r="P490" s="45"/>
      <c r="Q490" s="45"/>
      <c r="R490" s="45"/>
      <c r="S490" s="45"/>
      <c r="T490" s="46"/>
      <c r="U490" s="46"/>
    </row>
    <row r="491" spans="2:21" ht="15">
      <c r="B491" s="11"/>
      <c r="C491" s="11"/>
      <c r="D491" s="21"/>
      <c r="E491" s="11"/>
      <c r="F491" s="11"/>
      <c r="G491" s="11"/>
      <c r="H491" s="22"/>
      <c r="I491" s="22"/>
      <c r="J491" s="164"/>
      <c r="K491" s="85"/>
      <c r="L491" s="10"/>
      <c r="M491" s="10"/>
      <c r="N491" s="10"/>
      <c r="O491" s="45"/>
      <c r="P491" s="45"/>
      <c r="Q491" s="45"/>
      <c r="R491" s="45"/>
      <c r="S491" s="45"/>
      <c r="T491" s="46"/>
      <c r="U491" s="46"/>
    </row>
    <row r="492" spans="2:21" ht="15">
      <c r="B492" s="11"/>
      <c r="C492" s="11"/>
      <c r="D492" s="21"/>
      <c r="E492" s="11"/>
      <c r="F492" s="11"/>
      <c r="G492" s="11"/>
      <c r="H492" s="22"/>
      <c r="I492" s="22"/>
      <c r="J492" s="164"/>
      <c r="K492" s="85"/>
      <c r="L492" s="10"/>
      <c r="M492" s="10"/>
      <c r="N492" s="10"/>
      <c r="O492" s="45"/>
      <c r="P492" s="45"/>
      <c r="Q492" s="45"/>
      <c r="R492" s="45"/>
      <c r="S492" s="45"/>
      <c r="T492" s="46"/>
      <c r="U492" s="46"/>
    </row>
    <row r="493" spans="2:21" ht="15">
      <c r="B493" s="11"/>
      <c r="C493" s="11"/>
      <c r="D493" s="21"/>
      <c r="E493" s="11"/>
      <c r="F493" s="11"/>
      <c r="G493" s="11"/>
      <c r="H493" s="22"/>
      <c r="I493" s="22"/>
      <c r="J493" s="164"/>
      <c r="K493" s="85"/>
      <c r="L493" s="10"/>
      <c r="M493" s="10"/>
      <c r="N493" s="10"/>
      <c r="O493" s="45"/>
      <c r="P493" s="45"/>
      <c r="Q493" s="45"/>
      <c r="R493" s="45"/>
      <c r="S493" s="45"/>
      <c r="T493" s="46"/>
      <c r="U493" s="46"/>
    </row>
    <row r="494" spans="2:21" ht="15">
      <c r="B494" s="11"/>
      <c r="C494" s="11"/>
      <c r="D494" s="21"/>
      <c r="E494" s="11"/>
      <c r="F494" s="11"/>
      <c r="G494" s="11"/>
      <c r="H494" s="22"/>
      <c r="I494" s="22"/>
      <c r="J494" s="164"/>
      <c r="K494" s="85"/>
      <c r="L494" s="10"/>
      <c r="M494" s="10"/>
      <c r="N494" s="10"/>
      <c r="O494" s="45"/>
      <c r="P494" s="45"/>
      <c r="Q494" s="45"/>
      <c r="R494" s="45"/>
      <c r="S494" s="45"/>
      <c r="T494" s="46"/>
      <c r="U494" s="46"/>
    </row>
    <row r="495" spans="2:21" ht="15">
      <c r="B495" s="11"/>
      <c r="C495" s="11"/>
      <c r="D495" s="21"/>
      <c r="E495" s="11"/>
      <c r="F495" s="11"/>
      <c r="G495" s="11"/>
      <c r="H495" s="22"/>
      <c r="I495" s="22"/>
      <c r="J495" s="164"/>
      <c r="K495" s="85"/>
      <c r="L495" s="10"/>
      <c r="M495" s="10"/>
      <c r="N495" s="10"/>
      <c r="O495" s="45"/>
      <c r="P495" s="45"/>
      <c r="Q495" s="45"/>
      <c r="R495" s="45"/>
      <c r="S495" s="45"/>
      <c r="T495" s="46"/>
      <c r="U495" s="46"/>
    </row>
    <row r="496" spans="2:21" ht="15">
      <c r="B496" s="11"/>
      <c r="C496" s="11"/>
      <c r="D496" s="21"/>
      <c r="E496" s="11"/>
      <c r="F496" s="11"/>
      <c r="G496" s="11"/>
      <c r="H496" s="22"/>
      <c r="I496" s="22"/>
      <c r="J496" s="164"/>
      <c r="K496" s="85"/>
      <c r="L496" s="10"/>
      <c r="M496" s="10"/>
      <c r="N496" s="10"/>
      <c r="O496" s="45"/>
      <c r="P496" s="45"/>
      <c r="Q496" s="45"/>
      <c r="R496" s="45"/>
      <c r="S496" s="45"/>
      <c r="T496" s="46"/>
      <c r="U496" s="46"/>
    </row>
    <row r="497" spans="2:21" ht="15">
      <c r="B497" s="11"/>
      <c r="C497" s="11"/>
      <c r="D497" s="21"/>
      <c r="E497" s="11"/>
      <c r="F497" s="11"/>
      <c r="G497" s="11"/>
      <c r="H497" s="22"/>
      <c r="I497" s="22"/>
      <c r="J497" s="164"/>
      <c r="K497" s="85"/>
      <c r="L497" s="10"/>
      <c r="M497" s="10"/>
      <c r="N497" s="10"/>
      <c r="O497" s="45"/>
      <c r="P497" s="45"/>
      <c r="Q497" s="45"/>
      <c r="R497" s="45"/>
      <c r="S497" s="45"/>
      <c r="T497" s="46"/>
      <c r="U497" s="46"/>
    </row>
    <row r="498" spans="2:21" ht="15">
      <c r="B498" s="22"/>
      <c r="C498" s="22"/>
      <c r="D498" s="21"/>
      <c r="E498" s="11"/>
      <c r="F498" s="11"/>
      <c r="G498" s="11"/>
      <c r="H498" s="22"/>
      <c r="I498" s="22"/>
      <c r="J498" s="164"/>
      <c r="K498" s="85"/>
      <c r="L498" s="20"/>
      <c r="M498" s="10"/>
      <c r="N498" s="10"/>
      <c r="O498" s="45"/>
      <c r="P498" s="45"/>
      <c r="Q498" s="45"/>
      <c r="R498" s="45"/>
      <c r="S498" s="45"/>
      <c r="T498" s="46"/>
      <c r="U498" s="46"/>
    </row>
    <row r="499" spans="2:21" ht="15">
      <c r="B499" s="22"/>
      <c r="C499" s="22"/>
      <c r="D499" s="21"/>
      <c r="E499" s="11"/>
      <c r="F499" s="11"/>
      <c r="G499" s="11"/>
      <c r="H499" s="22"/>
      <c r="I499" s="22"/>
      <c r="J499" s="164"/>
      <c r="K499" s="85"/>
      <c r="L499" s="20"/>
      <c r="M499" s="10"/>
      <c r="N499" s="10"/>
      <c r="O499" s="45"/>
      <c r="P499" s="45"/>
      <c r="Q499" s="45"/>
      <c r="R499" s="45"/>
      <c r="S499" s="45"/>
      <c r="T499" s="46"/>
      <c r="U499" s="46"/>
    </row>
    <row r="500" spans="2:21" ht="15">
      <c r="B500" s="22"/>
      <c r="C500" s="22"/>
      <c r="D500" s="21"/>
      <c r="E500" s="11"/>
      <c r="F500" s="11"/>
      <c r="G500" s="11"/>
      <c r="H500" s="22"/>
      <c r="I500" s="22"/>
      <c r="J500" s="164"/>
      <c r="K500" s="85"/>
      <c r="L500" s="20"/>
      <c r="M500" s="10"/>
      <c r="N500" s="10"/>
      <c r="O500" s="45"/>
      <c r="P500" s="45"/>
      <c r="Q500" s="45"/>
      <c r="R500" s="45"/>
      <c r="S500" s="45"/>
      <c r="T500" s="46"/>
      <c r="U500" s="46"/>
    </row>
    <row r="501" spans="2:21" ht="15"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0"/>
      <c r="M501" s="10"/>
      <c r="N501" s="10"/>
      <c r="O501" s="45"/>
      <c r="P501" s="45"/>
      <c r="Q501" s="45"/>
      <c r="R501" s="45"/>
      <c r="S501" s="45"/>
      <c r="T501" s="46"/>
      <c r="U501" s="46"/>
    </row>
    <row r="502" spans="2:21" ht="15"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0"/>
      <c r="M502" s="10"/>
      <c r="N502" s="10"/>
      <c r="O502" s="45"/>
      <c r="P502" s="45"/>
      <c r="Q502" s="45"/>
      <c r="R502" s="45"/>
      <c r="S502" s="45"/>
      <c r="T502" s="46"/>
      <c r="U502" s="46"/>
    </row>
    <row r="503" spans="2:21" ht="15"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0"/>
      <c r="M503" s="10"/>
      <c r="N503" s="10"/>
      <c r="O503" s="45"/>
      <c r="P503" s="45"/>
      <c r="Q503" s="45"/>
      <c r="R503" s="45"/>
      <c r="S503" s="45"/>
      <c r="T503" s="46"/>
      <c r="U503" s="46"/>
    </row>
    <row r="504" spans="2:12" ht="15"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0"/>
    </row>
    <row r="505" spans="2:14" ht="15"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0"/>
      <c r="N505" s="165"/>
    </row>
    <row r="506" spans="2:21" ht="15"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0"/>
      <c r="M506" s="10"/>
      <c r="N506" s="10"/>
      <c r="O506" s="45"/>
      <c r="P506" s="45"/>
      <c r="Q506" s="45"/>
      <c r="R506" s="45"/>
      <c r="S506" s="45"/>
      <c r="T506" s="46"/>
      <c r="U506" s="46"/>
    </row>
    <row r="507" spans="2:18" ht="15"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0"/>
      <c r="M507" s="10"/>
      <c r="N507" s="10"/>
      <c r="O507" s="45"/>
      <c r="P507" s="45"/>
      <c r="Q507" s="45"/>
      <c r="R507" s="45"/>
    </row>
    <row r="508" spans="2:12" ht="15"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0"/>
    </row>
    <row r="516" ht="13.5" customHeight="1"/>
  </sheetData>
  <mergeCells count="88">
    <mergeCell ref="B1:K1"/>
    <mergeCell ref="B2:K2"/>
    <mergeCell ref="B3:K3"/>
    <mergeCell ref="B4:K4"/>
    <mergeCell ref="B5:K5"/>
    <mergeCell ref="B6:K6"/>
    <mergeCell ref="B7:C7"/>
    <mergeCell ref="J7:K7"/>
    <mergeCell ref="B9:K9"/>
    <mergeCell ref="B24:K24"/>
    <mergeCell ref="F26:K26"/>
    <mergeCell ref="F41:K41"/>
    <mergeCell ref="F58:K58"/>
    <mergeCell ref="F60:K60"/>
    <mergeCell ref="F62:K62"/>
    <mergeCell ref="F64:K64"/>
    <mergeCell ref="F65:K65"/>
    <mergeCell ref="F66:K66"/>
    <mergeCell ref="B72:K72"/>
    <mergeCell ref="F78:K78"/>
    <mergeCell ref="F86:K86"/>
    <mergeCell ref="F95:K95"/>
    <mergeCell ref="F105:K105"/>
    <mergeCell ref="B113:K113"/>
    <mergeCell ref="F115:K115"/>
    <mergeCell ref="F118:K118"/>
    <mergeCell ref="F127:K127"/>
    <mergeCell ref="F129:K129"/>
    <mergeCell ref="F138:K138"/>
    <mergeCell ref="F140:K140"/>
    <mergeCell ref="F145:K145"/>
    <mergeCell ref="B147:K147"/>
    <mergeCell ref="F149:K149"/>
    <mergeCell ref="F154:K154"/>
    <mergeCell ref="F157:K157"/>
    <mergeCell ref="F165:K165"/>
    <mergeCell ref="F168:K168"/>
    <mergeCell ref="F176:K176"/>
    <mergeCell ref="F178:K178"/>
    <mergeCell ref="F180:K180"/>
    <mergeCell ref="F183:K183"/>
    <mergeCell ref="B194:K194"/>
    <mergeCell ref="F196:K196"/>
    <mergeCell ref="F200:K200"/>
    <mergeCell ref="F205:K205"/>
    <mergeCell ref="F207:K207"/>
    <mergeCell ref="F211:K211"/>
    <mergeCell ref="F214:K214"/>
    <mergeCell ref="F223:K223"/>
    <mergeCell ref="F225:K225"/>
    <mergeCell ref="B236:K236"/>
    <mergeCell ref="F238:K238"/>
    <mergeCell ref="F241:K241"/>
    <mergeCell ref="F247:K247"/>
    <mergeCell ref="F250:K250"/>
    <mergeCell ref="F259:K259"/>
    <mergeCell ref="F263:K263"/>
    <mergeCell ref="F272:K272"/>
    <mergeCell ref="F276:K276"/>
    <mergeCell ref="B284:K284"/>
    <mergeCell ref="F286:K286"/>
    <mergeCell ref="F289:K289"/>
    <mergeCell ref="F298:K298"/>
    <mergeCell ref="F302:K302"/>
    <mergeCell ref="F311:K311"/>
    <mergeCell ref="F313:K313"/>
    <mergeCell ref="F324:K324"/>
    <mergeCell ref="F326:K326"/>
    <mergeCell ref="F328:K328"/>
    <mergeCell ref="F330:K330"/>
    <mergeCell ref="F334:K334"/>
    <mergeCell ref="B344:K344"/>
    <mergeCell ref="F352:K352"/>
    <mergeCell ref="F355:K355"/>
    <mergeCell ref="F360:K360"/>
    <mergeCell ref="F362:K362"/>
    <mergeCell ref="F364:K364"/>
    <mergeCell ref="F366:K366"/>
    <mergeCell ref="F368:K368"/>
    <mergeCell ref="F370:K370"/>
    <mergeCell ref="F372:K372"/>
    <mergeCell ref="B376:K376"/>
    <mergeCell ref="F378:K378"/>
    <mergeCell ref="F380:K380"/>
    <mergeCell ref="F381:K381"/>
    <mergeCell ref="B383:K383"/>
    <mergeCell ref="F386:K386"/>
    <mergeCell ref="F390:K390"/>
  </mergeCells>
  <hyperlinks>
    <hyperlink ref="B2" r:id="rId1" display="http://www.maltavolleyball.org/"/>
  </hyperlinks>
  <printOptions/>
  <pageMargins left="0.12986111111111112" right="0.14027777777777778" top="0.32013888888888886" bottom="0.2298611111111111" header="0.5118055555555555" footer="0.5118055555555555"/>
  <pageSetup horizontalDpi="300" verticalDpi="300" orientation="landscape" paperSize="9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3"/>
  <sheetViews>
    <sheetView showGridLines="0" workbookViewId="0" topLeftCell="A1">
      <selection activeCell="U3" sqref="U3"/>
    </sheetView>
  </sheetViews>
  <sheetFormatPr defaultColWidth="9.140625" defaultRowHeight="12.75"/>
  <cols>
    <col min="1" max="1" width="6.421875" style="229" customWidth="1"/>
    <col min="2" max="2" width="17.7109375" style="229" customWidth="1"/>
    <col min="3" max="4" width="21.8515625" style="229" customWidth="1"/>
    <col min="5" max="6" width="2.00390625" style="230" customWidth="1"/>
    <col min="7" max="12" width="3.140625" style="230" customWidth="1"/>
    <col min="13" max="16" width="3.00390625" style="230" customWidth="1"/>
    <col min="17" max="18" width="4.00390625" style="230" customWidth="1"/>
    <col min="19" max="19" width="2.57421875" style="229" customWidth="1"/>
    <col min="20" max="20" width="2.00390625" style="229" customWidth="1"/>
    <col min="21" max="21" width="25.8515625" style="229" customWidth="1"/>
    <col min="22" max="22" width="5.00390625" style="229" customWidth="1"/>
    <col min="23" max="23" width="4.7109375" style="229" customWidth="1"/>
    <col min="24" max="24" width="4.57421875" style="229" customWidth="1"/>
    <col min="25" max="25" width="4.421875" style="229" customWidth="1"/>
    <col min="26" max="26" width="6.140625" style="229" customWidth="1"/>
    <col min="27" max="27" width="4.7109375" style="229" customWidth="1"/>
    <col min="28" max="28" width="4.57421875" style="229" customWidth="1"/>
    <col min="29" max="29" width="5.140625" style="229" customWidth="1"/>
    <col min="30" max="30" width="4.7109375" style="229" customWidth="1"/>
    <col min="31" max="31" width="4.57421875" style="229" customWidth="1"/>
    <col min="32" max="32" width="5.421875" style="229" customWidth="1"/>
    <col min="33" max="16384" width="9.140625" style="229" customWidth="1"/>
  </cols>
  <sheetData>
    <row r="1" spans="1:32" ht="128.25" customHeight="1">
      <c r="A1" s="167"/>
      <c r="B1" s="227"/>
      <c r="C1" s="12" t="s">
        <v>79</v>
      </c>
      <c r="D1" s="12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12"/>
      <c r="V1" s="261" t="s">
        <v>81</v>
      </c>
      <c r="W1" s="261"/>
      <c r="X1" s="261"/>
      <c r="Y1" s="261"/>
      <c r="Z1" s="12" t="s">
        <v>82</v>
      </c>
      <c r="AA1" s="262" t="s">
        <v>83</v>
      </c>
      <c r="AB1" s="262"/>
      <c r="AC1" s="262"/>
      <c r="AD1" s="262" t="s">
        <v>82</v>
      </c>
      <c r="AE1" s="262"/>
      <c r="AF1" s="262"/>
    </row>
    <row r="2" spans="1:32" ht="12">
      <c r="A2" s="232" t="s">
        <v>7</v>
      </c>
      <c r="B2" s="232" t="s">
        <v>8</v>
      </c>
      <c r="C2" s="169" t="s">
        <v>9</v>
      </c>
      <c r="D2" s="169" t="s">
        <v>10</v>
      </c>
      <c r="E2" s="169" t="s">
        <v>83</v>
      </c>
      <c r="F2" s="169"/>
      <c r="G2" s="233">
        <v>1</v>
      </c>
      <c r="H2" s="233"/>
      <c r="I2" s="169">
        <v>2</v>
      </c>
      <c r="J2" s="169"/>
      <c r="K2" s="233">
        <v>3</v>
      </c>
      <c r="L2" s="233"/>
      <c r="M2" s="169">
        <v>4</v>
      </c>
      <c r="N2" s="169"/>
      <c r="O2" s="233">
        <v>5</v>
      </c>
      <c r="P2" s="233"/>
      <c r="Q2" s="169" t="s">
        <v>84</v>
      </c>
      <c r="R2" s="169"/>
      <c r="T2" s="34" t="s">
        <v>85</v>
      </c>
      <c r="U2" s="34" t="s">
        <v>80</v>
      </c>
      <c r="V2" s="172" t="s">
        <v>84</v>
      </c>
      <c r="W2" s="34" t="s">
        <v>87</v>
      </c>
      <c r="X2" s="34" t="s">
        <v>88</v>
      </c>
      <c r="Y2" s="34" t="s">
        <v>89</v>
      </c>
      <c r="Z2" s="34" t="s">
        <v>90</v>
      </c>
      <c r="AA2" s="34" t="s">
        <v>87</v>
      </c>
      <c r="AB2" s="102" t="s">
        <v>88</v>
      </c>
      <c r="AC2" s="34" t="s">
        <v>91</v>
      </c>
      <c r="AD2" s="34" t="s">
        <v>87</v>
      </c>
      <c r="AE2" s="102" t="s">
        <v>88</v>
      </c>
      <c r="AF2" s="34" t="s">
        <v>91</v>
      </c>
    </row>
    <row r="3" spans="1:32" ht="12">
      <c r="A3" s="168" t="s">
        <v>354</v>
      </c>
      <c r="B3" s="168" t="s">
        <v>355</v>
      </c>
      <c r="C3" s="171" t="s">
        <v>94</v>
      </c>
      <c r="D3" s="189" t="s">
        <v>195</v>
      </c>
      <c r="E3" s="171">
        <f>SUM(IF(G3&gt;H3,1,0))+SUM(IF(I3&gt;J3,1,0))+SUM(IF(K3&gt;L3,1,0))+SUM(IF(M3&gt;N3,1,0))+SUM(IF(O3&gt;P3,1,0))</f>
        <v>2</v>
      </c>
      <c r="F3" s="171">
        <f>SUM(IF(H3&gt;G3,1,0))+SUM(IF(J3&gt;I3,1,0))+SUM(IF(L3&gt;K3,1,0))+SUM(IF(N3&gt;M3,1,0))+SUM(IF(P3&gt;O3,1,0))</f>
        <v>3</v>
      </c>
      <c r="G3" s="185">
        <v>20</v>
      </c>
      <c r="H3" s="185">
        <v>25</v>
      </c>
      <c r="I3" s="171">
        <v>25</v>
      </c>
      <c r="J3" s="171">
        <v>22</v>
      </c>
      <c r="K3" s="185">
        <v>23</v>
      </c>
      <c r="L3" s="185">
        <v>25</v>
      </c>
      <c r="M3" s="171">
        <v>25</v>
      </c>
      <c r="N3" s="171">
        <v>17</v>
      </c>
      <c r="O3" s="185">
        <v>12</v>
      </c>
      <c r="P3" s="185">
        <v>15</v>
      </c>
      <c r="Q3" s="171">
        <f>G3+I3+K3+M3+O3</f>
        <v>105</v>
      </c>
      <c r="R3" s="171">
        <f>H3+J3+L3+N3+P3</f>
        <v>104</v>
      </c>
      <c r="T3" s="169">
        <v>1</v>
      </c>
      <c r="U3" s="176" t="s">
        <v>356</v>
      </c>
      <c r="V3" s="189">
        <f>W3+X3+Y3</f>
        <v>2</v>
      </c>
      <c r="W3" s="189">
        <v>2</v>
      </c>
      <c r="X3" s="189">
        <v>0</v>
      </c>
      <c r="Y3" s="189"/>
      <c r="Z3" s="176">
        <v>6</v>
      </c>
      <c r="AA3" s="189">
        <v>6</v>
      </c>
      <c r="AB3" s="189">
        <v>2</v>
      </c>
      <c r="AC3" s="272">
        <f>IF(AB3=0,"MAX",AA3/AB3)</f>
        <v>3</v>
      </c>
      <c r="AD3" s="189">
        <v>181</v>
      </c>
      <c r="AE3" s="189">
        <v>158</v>
      </c>
      <c r="AF3" s="272">
        <f>IF(AE3=0,"MAX",AD3/AE3)</f>
        <v>1.1455696202531647</v>
      </c>
    </row>
    <row r="4" spans="1:32" ht="12">
      <c r="A4" s="168" t="s">
        <v>357</v>
      </c>
      <c r="B4" s="213" t="s">
        <v>355</v>
      </c>
      <c r="C4" s="189" t="s">
        <v>195</v>
      </c>
      <c r="D4" s="189" t="s">
        <v>358</v>
      </c>
      <c r="E4" s="189">
        <f>SUM(IF(G4&gt;H4,1,0))+SUM(IF(I4&gt;J4,1,0))+SUM(IF(K4&gt;L4,1,0))+SUM(IF(M4&gt;N4,1,0))+SUM(IF(O4&gt;P4,1,0))</f>
        <v>2</v>
      </c>
      <c r="F4" s="189">
        <f>SUM(IF(H4&gt;G4,1,0))+SUM(IF(J4&gt;I4,1,0))+SUM(IF(L4&gt;K4,1,0))+SUM(IF(N4&gt;M4,1,0))+SUM(IF(P4&gt;O4,1,0))</f>
        <v>3</v>
      </c>
      <c r="G4" s="204">
        <v>20</v>
      </c>
      <c r="H4" s="204">
        <v>25</v>
      </c>
      <c r="I4" s="189">
        <v>20</v>
      </c>
      <c r="J4" s="189">
        <v>25</v>
      </c>
      <c r="K4" s="204">
        <v>25</v>
      </c>
      <c r="L4" s="204">
        <v>18</v>
      </c>
      <c r="M4" s="189">
        <v>25</v>
      </c>
      <c r="N4" s="189">
        <v>22</v>
      </c>
      <c r="O4" s="204">
        <v>14</v>
      </c>
      <c r="P4" s="204">
        <v>16</v>
      </c>
      <c r="Q4" s="189">
        <f>G4+I4+K4+M4+O4</f>
        <v>104</v>
      </c>
      <c r="R4" s="189">
        <f>H4+J4+L4+N4+P4</f>
        <v>106</v>
      </c>
      <c r="T4" s="176">
        <v>2</v>
      </c>
      <c r="U4" s="169" t="s">
        <v>200</v>
      </c>
      <c r="V4" s="171">
        <f>W4+X4+Y4</f>
        <v>2</v>
      </c>
      <c r="W4" s="171">
        <v>1</v>
      </c>
      <c r="X4" s="171">
        <v>1</v>
      </c>
      <c r="Y4" s="171"/>
      <c r="Z4" s="169">
        <v>4</v>
      </c>
      <c r="AA4" s="171">
        <v>5</v>
      </c>
      <c r="AB4" s="171">
        <v>5</v>
      </c>
      <c r="AC4" s="263">
        <f>IF(AB4=0,"MAX",AA4/AB4)</f>
        <v>1</v>
      </c>
      <c r="AD4" s="171">
        <v>208</v>
      </c>
      <c r="AE4" s="171">
        <v>211</v>
      </c>
      <c r="AF4" s="263">
        <f>IF(AE4=0,"MAX",AD4/AE4)</f>
        <v>0.985781990521327</v>
      </c>
    </row>
    <row r="5" spans="1:32" ht="12">
      <c r="A5" s="168" t="s">
        <v>359</v>
      </c>
      <c r="B5" s="168" t="s">
        <v>355</v>
      </c>
      <c r="C5" s="171" t="s">
        <v>358</v>
      </c>
      <c r="D5" s="171" t="s">
        <v>94</v>
      </c>
      <c r="E5" s="171">
        <f>SUM(IF(G5&gt;H5,1,0))+SUM(IF(I5&gt;J5,1,0))+SUM(IF(K5&gt;L5,1,0))+SUM(IF(M5&gt;N5,1,0))+SUM(IF(O5&gt;P5,1,0))</f>
        <v>3</v>
      </c>
      <c r="F5" s="171">
        <f>SUM(IF(H5&gt;G5,1,0))+SUM(IF(J5&gt;I5,1,0))+SUM(IF(L5&gt;K5,1,0))+SUM(IF(N5&gt;M5,1,0))+SUM(IF(P5&gt;O5,1,0))</f>
        <v>0</v>
      </c>
      <c r="G5" s="185">
        <v>25</v>
      </c>
      <c r="H5" s="185">
        <v>16</v>
      </c>
      <c r="I5" s="171">
        <v>25</v>
      </c>
      <c r="J5" s="171">
        <v>22</v>
      </c>
      <c r="K5" s="185">
        <v>25</v>
      </c>
      <c r="L5" s="185">
        <v>16</v>
      </c>
      <c r="M5" s="171"/>
      <c r="N5" s="171"/>
      <c r="O5" s="185"/>
      <c r="P5" s="185"/>
      <c r="Q5" s="171">
        <f>G5+I5+K5+M5+O5</f>
        <v>75</v>
      </c>
      <c r="R5" s="171">
        <f>H5+J5+L5+N5+P5</f>
        <v>54</v>
      </c>
      <c r="T5" s="169">
        <v>3</v>
      </c>
      <c r="U5" s="169" t="s">
        <v>106</v>
      </c>
      <c r="V5" s="171">
        <f>W5+X5+Y5</f>
        <v>2</v>
      </c>
      <c r="W5" s="171">
        <v>0</v>
      </c>
      <c r="X5" s="171">
        <v>2</v>
      </c>
      <c r="Y5" s="171"/>
      <c r="Z5" s="169">
        <v>2</v>
      </c>
      <c r="AA5" s="171">
        <v>2</v>
      </c>
      <c r="AB5" s="171">
        <v>6</v>
      </c>
      <c r="AC5" s="263">
        <f>IF(AB5=0,"MAX",AA5/AB5)</f>
        <v>0.3333333333333333</v>
      </c>
      <c r="AD5" s="171">
        <v>159</v>
      </c>
      <c r="AE5" s="171">
        <v>179</v>
      </c>
      <c r="AF5" s="263">
        <f>IF(AE5=0,"MAX",AD5/AE5)</f>
        <v>0.888268156424581</v>
      </c>
    </row>
    <row r="6" spans="1:33" ht="12">
      <c r="A6" s="227"/>
      <c r="B6" s="23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T6" s="12"/>
      <c r="U6" s="12"/>
      <c r="V6" s="22"/>
      <c r="W6" s="22"/>
      <c r="X6" s="22"/>
      <c r="Y6" s="22"/>
      <c r="Z6" s="12"/>
      <c r="AA6" s="22"/>
      <c r="AB6" s="22"/>
      <c r="AC6" s="267"/>
      <c r="AD6" s="22"/>
      <c r="AE6" s="22"/>
      <c r="AF6" s="267"/>
      <c r="AG6" s="234"/>
    </row>
    <row r="7" spans="1:33" ht="12">
      <c r="A7" s="227"/>
      <c r="B7" s="23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4"/>
      <c r="T7" s="12"/>
      <c r="U7" s="12"/>
      <c r="V7" s="22"/>
      <c r="W7" s="22"/>
      <c r="X7" s="22"/>
      <c r="Y7" s="22"/>
      <c r="Z7" s="12"/>
      <c r="AA7" s="22"/>
      <c r="AB7" s="22"/>
      <c r="AC7" s="22"/>
      <c r="AD7" s="22"/>
      <c r="AE7" s="22"/>
      <c r="AF7" s="267"/>
      <c r="AG7" s="234"/>
    </row>
    <row r="8" spans="1:32" ht="12">
      <c r="A8" s="227"/>
      <c r="B8" s="23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12">
      <c r="A9" s="231"/>
      <c r="B9" s="23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18" ht="12">
      <c r="A10" s="231"/>
      <c r="B10" s="23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32" ht="12">
      <c r="A11" s="231"/>
      <c r="B11" s="23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4"/>
      <c r="T11" s="12"/>
      <c r="U11" s="12"/>
      <c r="V11" s="264"/>
      <c r="W11" s="264"/>
      <c r="X11" s="264"/>
      <c r="Y11" s="264"/>
      <c r="Z11" s="12"/>
      <c r="AA11" s="12"/>
      <c r="AB11" s="12"/>
      <c r="AC11" s="12"/>
      <c r="AD11" s="12"/>
      <c r="AE11" s="12"/>
      <c r="AF11" s="12"/>
    </row>
    <row r="12" spans="1:32" ht="12">
      <c r="A12" s="231"/>
      <c r="B12" s="23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4"/>
      <c r="T12" s="12"/>
      <c r="U12" s="12"/>
      <c r="V12" s="264"/>
      <c r="W12" s="12"/>
      <c r="X12" s="12"/>
      <c r="Y12" s="12"/>
      <c r="Z12" s="12"/>
      <c r="AA12" s="12"/>
      <c r="AB12" s="265"/>
      <c r="AC12" s="12"/>
      <c r="AD12" s="12"/>
      <c r="AE12" s="265"/>
      <c r="AF12" s="12"/>
    </row>
    <row r="13" spans="1:32" ht="12">
      <c r="A13" s="167"/>
      <c r="B13" s="167"/>
      <c r="C13" s="22"/>
      <c r="D13" s="22"/>
      <c r="E13" s="22"/>
      <c r="F13" s="22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2"/>
      <c r="R13" s="22"/>
      <c r="S13" s="234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67"/>
    </row>
    <row r="14" spans="1:32" ht="12">
      <c r="A14" s="167"/>
      <c r="B14" s="167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4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67"/>
    </row>
    <row r="15" spans="1:32" ht="12">
      <c r="A15" s="167"/>
      <c r="B15" s="167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4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67"/>
    </row>
    <row r="16" spans="1:32" ht="12">
      <c r="A16" s="167"/>
      <c r="B16" s="167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4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18" ht="12">
      <c r="A17" s="167"/>
      <c r="B17" s="167"/>
      <c r="C17" s="22"/>
      <c r="D17" s="22"/>
      <c r="E17" s="22"/>
      <c r="F17" s="22"/>
      <c r="G17" s="22"/>
      <c r="H17" s="22"/>
      <c r="I17" s="22"/>
      <c r="J17" s="164"/>
      <c r="K17" s="22"/>
      <c r="L17" s="22"/>
      <c r="M17" s="22"/>
      <c r="N17" s="22"/>
      <c r="O17" s="22"/>
      <c r="P17" s="22"/>
      <c r="Q17" s="22"/>
      <c r="R17" s="22"/>
    </row>
    <row r="18" spans="1:18" ht="12">
      <c r="A18" s="167"/>
      <c r="B18" s="167"/>
      <c r="C18" s="22"/>
      <c r="D18" s="22"/>
      <c r="E18" s="22"/>
      <c r="F18" s="22"/>
      <c r="G18" s="22"/>
      <c r="H18" s="22"/>
      <c r="I18" s="22"/>
      <c r="J18" s="164"/>
      <c r="K18" s="22"/>
      <c r="L18" s="22"/>
      <c r="M18" s="22"/>
      <c r="N18" s="22"/>
      <c r="O18" s="22"/>
      <c r="P18" s="22"/>
      <c r="Q18" s="22"/>
      <c r="R18" s="22"/>
    </row>
    <row r="19" spans="1:18" ht="12">
      <c r="A19" s="234"/>
      <c r="B19" s="234"/>
      <c r="C19" s="234"/>
      <c r="D19" s="234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</row>
    <row r="20" spans="1:22" ht="12">
      <c r="A20" s="167"/>
      <c r="B20" s="227"/>
      <c r="C20" s="12"/>
      <c r="D20" s="12"/>
      <c r="E20" s="268"/>
      <c r="F20" s="268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U20" s="269" t="s">
        <v>82</v>
      </c>
      <c r="V20" s="269"/>
    </row>
    <row r="21" spans="1:32" ht="12">
      <c r="A21" s="227"/>
      <c r="B21" s="22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T21" s="4"/>
      <c r="U21" s="270" t="s">
        <v>116</v>
      </c>
      <c r="V21" s="270">
        <v>3</v>
      </c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22" ht="12">
      <c r="A22" s="167"/>
      <c r="B22" s="167"/>
      <c r="C22" s="22"/>
      <c r="D22" s="167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U22" s="270" t="s">
        <v>88</v>
      </c>
      <c r="V22" s="270">
        <v>1</v>
      </c>
    </row>
    <row r="23" spans="1:22" ht="12">
      <c r="A23" s="167"/>
      <c r="B23" s="167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U23" s="270" t="s">
        <v>119</v>
      </c>
      <c r="V23" s="270">
        <v>0</v>
      </c>
    </row>
    <row r="24" spans="1:22" ht="12">
      <c r="A24" s="167"/>
      <c r="B24" s="167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U24" s="271"/>
      <c r="V24" s="271"/>
    </row>
    <row r="25" spans="1:23" ht="12">
      <c r="A25" s="234"/>
      <c r="B25" s="234"/>
      <c r="C25" s="234"/>
      <c r="D25" s="234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4"/>
      <c r="T25" s="234"/>
      <c r="U25" s="234"/>
      <c r="V25" s="234"/>
      <c r="W25" s="234"/>
    </row>
    <row r="26" spans="1:23" ht="12">
      <c r="A26" s="234"/>
      <c r="B26" s="234"/>
      <c r="C26" s="234"/>
      <c r="D26" s="234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4"/>
      <c r="T26" s="12"/>
      <c r="U26" s="12"/>
      <c r="V26" s="234"/>
      <c r="W26" s="234"/>
    </row>
    <row r="27" spans="1:23" ht="12">
      <c r="A27" s="234"/>
      <c r="B27" s="234"/>
      <c r="C27" s="234"/>
      <c r="D27" s="234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4"/>
      <c r="T27" s="12"/>
      <c r="U27" s="12"/>
      <c r="V27" s="234"/>
      <c r="W27" s="234"/>
    </row>
    <row r="28" spans="18:23" ht="12">
      <c r="R28" s="231"/>
      <c r="S28" s="234"/>
      <c r="T28" s="12"/>
      <c r="U28" s="12"/>
      <c r="V28" s="234"/>
      <c r="W28" s="234"/>
    </row>
    <row r="29" spans="18:23" ht="12">
      <c r="R29" s="231"/>
      <c r="S29" s="234"/>
      <c r="T29" s="12"/>
      <c r="U29" s="12"/>
      <c r="V29" s="234"/>
      <c r="W29" s="234"/>
    </row>
    <row r="30" spans="18:23" ht="12">
      <c r="R30" s="231"/>
      <c r="S30" s="234"/>
      <c r="T30" s="12"/>
      <c r="U30" s="12"/>
      <c r="V30" s="234"/>
      <c r="W30" s="234"/>
    </row>
    <row r="31" spans="18:23" ht="12">
      <c r="R31" s="231"/>
      <c r="S31" s="234"/>
      <c r="T31" s="12"/>
      <c r="U31" s="12"/>
      <c r="V31" s="234"/>
      <c r="W31" s="234"/>
    </row>
    <row r="32" spans="18:23" ht="12">
      <c r="R32" s="231"/>
      <c r="S32" s="234"/>
      <c r="T32" s="12"/>
      <c r="U32" s="12"/>
      <c r="V32" s="234"/>
      <c r="W32" s="234"/>
    </row>
    <row r="33" spans="18:23" ht="12">
      <c r="R33" s="231"/>
      <c r="S33" s="234"/>
      <c r="T33" s="234"/>
      <c r="U33" s="234"/>
      <c r="V33" s="234"/>
      <c r="W33" s="234"/>
    </row>
  </sheetData>
  <mergeCells count="27">
    <mergeCell ref="C1:D1"/>
    <mergeCell ref="E1:T1"/>
    <mergeCell ref="V1:Y1"/>
    <mergeCell ref="AA1:AC1"/>
    <mergeCell ref="AD1:AF1"/>
    <mergeCell ref="E2:F2"/>
    <mergeCell ref="G2:H2"/>
    <mergeCell ref="I2:J2"/>
    <mergeCell ref="K2:L2"/>
    <mergeCell ref="M2:N2"/>
    <mergeCell ref="O2:P2"/>
    <mergeCell ref="Q2:R2"/>
    <mergeCell ref="T11:U11"/>
    <mergeCell ref="V11:Y11"/>
    <mergeCell ref="AA11:AC11"/>
    <mergeCell ref="AD11:AF11"/>
    <mergeCell ref="C20:D20"/>
    <mergeCell ref="E20:F20"/>
    <mergeCell ref="G20:R20"/>
    <mergeCell ref="U20:V20"/>
    <mergeCell ref="E21:F21"/>
    <mergeCell ref="G21:H21"/>
    <mergeCell ref="I21:J21"/>
    <mergeCell ref="K21:L21"/>
    <mergeCell ref="M21:N21"/>
    <mergeCell ref="O21:P21"/>
    <mergeCell ref="Q21:R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"/>
  <sheetViews>
    <sheetView showGridLines="0" workbookViewId="0" topLeftCell="A1">
      <selection activeCell="Q4" sqref="Q4"/>
    </sheetView>
  </sheetViews>
  <sheetFormatPr defaultColWidth="9.140625" defaultRowHeight="12.75"/>
  <cols>
    <col min="1" max="1" width="6.421875" style="229" customWidth="1"/>
    <col min="2" max="2" width="16.8515625" style="229" customWidth="1"/>
    <col min="3" max="3" width="21.421875" style="229" customWidth="1"/>
    <col min="4" max="4" width="21.8515625" style="229" customWidth="1"/>
    <col min="5" max="6" width="2.57421875" style="230" customWidth="1"/>
    <col min="7" max="16" width="3.00390625" style="230" customWidth="1"/>
    <col min="17" max="18" width="4.00390625" style="230" customWidth="1"/>
    <col min="19" max="16384" width="9.140625" style="229" customWidth="1"/>
  </cols>
  <sheetData>
    <row r="1" spans="1:25" ht="128.25" customHeight="1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</row>
    <row r="2" spans="1:18" ht="12">
      <c r="A2" s="168"/>
      <c r="B2" s="168"/>
      <c r="C2" s="169" t="s">
        <v>79</v>
      </c>
      <c r="D2" s="169"/>
      <c r="E2" s="170"/>
      <c r="F2" s="170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18" ht="12">
      <c r="A3" s="232" t="s">
        <v>7</v>
      </c>
      <c r="B3" s="232" t="s">
        <v>8</v>
      </c>
      <c r="C3" s="169" t="s">
        <v>9</v>
      </c>
      <c r="D3" s="169" t="s">
        <v>10</v>
      </c>
      <c r="E3" s="169" t="s">
        <v>83</v>
      </c>
      <c r="F3" s="169"/>
      <c r="G3" s="233">
        <v>1</v>
      </c>
      <c r="H3" s="233"/>
      <c r="I3" s="169">
        <v>2</v>
      </c>
      <c r="J3" s="169"/>
      <c r="K3" s="233">
        <v>3</v>
      </c>
      <c r="L3" s="233"/>
      <c r="M3" s="169">
        <v>4</v>
      </c>
      <c r="N3" s="169"/>
      <c r="O3" s="233">
        <v>5</v>
      </c>
      <c r="P3" s="233"/>
      <c r="Q3" s="169" t="s">
        <v>84</v>
      </c>
      <c r="R3" s="169"/>
    </row>
    <row r="4" spans="1:18" ht="12">
      <c r="A4" s="168" t="s">
        <v>360</v>
      </c>
      <c r="B4" s="168" t="s">
        <v>361</v>
      </c>
      <c r="C4" s="274" t="s">
        <v>28</v>
      </c>
      <c r="D4" s="188" t="s">
        <v>67</v>
      </c>
      <c r="E4" s="171">
        <f>SUM(IF(G4&gt;H4,1,0))+SUM(IF(I4&gt;J4,1,0))+SUM(IF(K4&gt;L4,1,0))+SUM(IF(M4&gt;N4,1,0))+SUM(IF(O4&gt;P4,1,0))</f>
        <v>3</v>
      </c>
      <c r="F4" s="171">
        <f>SUM(IF(H4&gt;G4,1,0))+SUM(IF(J4&gt;I4,1,0))+SUM(IF(L4&gt;K4,1,0))+SUM(IF(N4&gt;M4,1,0))+SUM(IF(P4&gt;O4,1,0))</f>
        <v>1</v>
      </c>
      <c r="G4" s="185">
        <v>25</v>
      </c>
      <c r="H4" s="185">
        <v>14</v>
      </c>
      <c r="I4" s="171">
        <v>25</v>
      </c>
      <c r="J4" s="171">
        <v>20</v>
      </c>
      <c r="K4" s="185">
        <v>21</v>
      </c>
      <c r="L4" s="185">
        <v>25</v>
      </c>
      <c r="M4" s="171">
        <v>25</v>
      </c>
      <c r="N4" s="171">
        <v>20</v>
      </c>
      <c r="O4" s="185"/>
      <c r="P4" s="185"/>
      <c r="Q4" s="171"/>
      <c r="R4" s="171"/>
    </row>
    <row r="5" spans="1:18" ht="12">
      <c r="A5" s="168" t="s">
        <v>362</v>
      </c>
      <c r="B5" s="168" t="s">
        <v>363</v>
      </c>
      <c r="C5" s="274" t="s">
        <v>203</v>
      </c>
      <c r="D5" s="188" t="s">
        <v>364</v>
      </c>
      <c r="E5" s="171">
        <f>SUM(IF(G5&gt;H5,1,0))+SUM(IF(I5&gt;J5,1,0))+SUM(IF(K5&gt;L5,1,0))+SUM(IF(M5&gt;N5,1,0))+SUM(IF(O5&gt;P5,1,0))</f>
        <v>3</v>
      </c>
      <c r="F5" s="171">
        <f>SUM(IF(H5&gt;G5,1,0))+SUM(IF(J5&gt;I5,1,0))+SUM(IF(L5&gt;K5,1,0))+SUM(IF(N5&gt;M5,1,0))+SUM(IF(P5&gt;O5,1,0))</f>
        <v>1</v>
      </c>
      <c r="G5" s="185">
        <v>23</v>
      </c>
      <c r="H5" s="185">
        <v>25</v>
      </c>
      <c r="I5" s="171">
        <v>25</v>
      </c>
      <c r="J5" s="171">
        <v>20</v>
      </c>
      <c r="K5" s="185">
        <v>26</v>
      </c>
      <c r="L5" s="185">
        <v>24</v>
      </c>
      <c r="M5" s="171">
        <v>25</v>
      </c>
      <c r="N5" s="171">
        <v>16</v>
      </c>
      <c r="O5" s="185"/>
      <c r="P5" s="185"/>
      <c r="Q5" s="171"/>
      <c r="R5" s="171"/>
    </row>
  </sheetData>
  <mergeCells count="11">
    <mergeCell ref="A1:Y1"/>
    <mergeCell ref="C2:D2"/>
    <mergeCell ref="E2:F2"/>
    <mergeCell ref="G2:R2"/>
    <mergeCell ref="E3:F3"/>
    <mergeCell ref="G3:H3"/>
    <mergeCell ref="I3:J3"/>
    <mergeCell ref="K3:L3"/>
    <mergeCell ref="M3:N3"/>
    <mergeCell ref="O3:P3"/>
    <mergeCell ref="Q3:R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showGridLines="0" workbookViewId="0" topLeftCell="B1">
      <selection activeCell="U4" sqref="U4"/>
    </sheetView>
  </sheetViews>
  <sheetFormatPr defaultColWidth="9.140625" defaultRowHeight="12.75"/>
  <cols>
    <col min="1" max="1" width="6.57421875" style="166" customWidth="1"/>
    <col min="2" max="2" width="19.7109375" style="166" customWidth="1"/>
    <col min="3" max="4" width="18.57421875" style="2" customWidth="1"/>
    <col min="5" max="5" width="2.57421875" style="23" customWidth="1"/>
    <col min="6" max="6" width="2.57421875" style="4" customWidth="1"/>
    <col min="7" max="7" width="3.00390625" style="2" customWidth="1"/>
    <col min="8" max="9" width="3.00390625" style="4" customWidth="1"/>
    <col min="10" max="10" width="3.00390625" style="5" customWidth="1"/>
    <col min="11" max="11" width="3.00390625" style="6" customWidth="1"/>
    <col min="12" max="16" width="3.00390625" style="2" customWidth="1"/>
    <col min="17" max="18" width="4.00390625" style="2" customWidth="1"/>
    <col min="19" max="19" width="4.140625" style="11" customWidth="1"/>
    <col min="20" max="20" width="2.00390625" style="4" customWidth="1"/>
    <col min="21" max="21" width="24.140625" style="4" customWidth="1"/>
    <col min="22" max="22" width="5.00390625" style="4" customWidth="1"/>
    <col min="23" max="23" width="4.7109375" style="4" customWidth="1"/>
    <col min="24" max="24" width="4.57421875" style="4" customWidth="1"/>
    <col min="25" max="25" width="4.421875" style="4" customWidth="1"/>
    <col min="26" max="26" width="6.140625" style="4" customWidth="1"/>
    <col min="27" max="27" width="4.7109375" style="4" customWidth="1"/>
    <col min="28" max="28" width="4.57421875" style="4" customWidth="1"/>
    <col min="29" max="29" width="5.140625" style="4" customWidth="1"/>
    <col min="30" max="30" width="4.7109375" style="4" customWidth="1"/>
    <col min="31" max="31" width="5.00390625" style="4" customWidth="1"/>
    <col min="32" max="32" width="5.140625" style="4" customWidth="1"/>
    <col min="33" max="16384" width="9.140625" style="2" customWidth="1"/>
  </cols>
  <sheetData>
    <row r="1" spans="1:32" ht="128.2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</row>
    <row r="2" spans="1:32" ht="12">
      <c r="A2" s="168"/>
      <c r="B2" s="168"/>
      <c r="C2" s="169" t="s">
        <v>79</v>
      </c>
      <c r="D2" s="169"/>
      <c r="E2" s="170"/>
      <c r="F2" s="170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22"/>
      <c r="T2" s="34"/>
      <c r="U2" s="34" t="s">
        <v>80</v>
      </c>
      <c r="V2" s="172" t="s">
        <v>81</v>
      </c>
      <c r="W2" s="172"/>
      <c r="X2" s="172"/>
      <c r="Y2" s="172"/>
      <c r="Z2" s="34" t="s">
        <v>82</v>
      </c>
      <c r="AA2" s="34" t="s">
        <v>83</v>
      </c>
      <c r="AB2" s="34"/>
      <c r="AC2" s="34"/>
      <c r="AD2" s="34" t="s">
        <v>82</v>
      </c>
      <c r="AE2" s="34"/>
      <c r="AF2" s="34"/>
    </row>
    <row r="3" spans="1:32" ht="12">
      <c r="A3" s="173" t="s">
        <v>7</v>
      </c>
      <c r="B3" s="173" t="s">
        <v>8</v>
      </c>
      <c r="C3" s="174" t="s">
        <v>9</v>
      </c>
      <c r="D3" s="174" t="s">
        <v>10</v>
      </c>
      <c r="E3" s="174" t="s">
        <v>83</v>
      </c>
      <c r="F3" s="174"/>
      <c r="G3" s="175">
        <v>1</v>
      </c>
      <c r="H3" s="175"/>
      <c r="I3" s="174">
        <v>2</v>
      </c>
      <c r="J3" s="174"/>
      <c r="K3" s="175">
        <v>3</v>
      </c>
      <c r="L3" s="175"/>
      <c r="M3" s="174">
        <v>4</v>
      </c>
      <c r="N3" s="174"/>
      <c r="O3" s="175">
        <v>5</v>
      </c>
      <c r="P3" s="175"/>
      <c r="Q3" s="174" t="s">
        <v>84</v>
      </c>
      <c r="R3" s="174"/>
      <c r="S3" s="22"/>
      <c r="T3" s="169" t="s">
        <v>85</v>
      </c>
      <c r="U3" s="176" t="s">
        <v>86</v>
      </c>
      <c r="V3" s="177" t="s">
        <v>84</v>
      </c>
      <c r="W3" s="169" t="s">
        <v>87</v>
      </c>
      <c r="X3" s="169" t="s">
        <v>88</v>
      </c>
      <c r="Y3" s="178" t="s">
        <v>89</v>
      </c>
      <c r="Z3" s="169" t="s">
        <v>90</v>
      </c>
      <c r="AA3" s="169" t="s">
        <v>87</v>
      </c>
      <c r="AB3" s="179" t="s">
        <v>88</v>
      </c>
      <c r="AC3" s="169" t="s">
        <v>91</v>
      </c>
      <c r="AD3" s="169" t="s">
        <v>87</v>
      </c>
      <c r="AE3" s="179" t="s">
        <v>88</v>
      </c>
      <c r="AF3" s="169" t="s">
        <v>91</v>
      </c>
    </row>
    <row r="4" spans="1:32" ht="12">
      <c r="A4" s="180" t="s">
        <v>92</v>
      </c>
      <c r="B4" s="180" t="s">
        <v>93</v>
      </c>
      <c r="C4" s="181" t="s">
        <v>94</v>
      </c>
      <c r="D4" s="171" t="s">
        <v>95</v>
      </c>
      <c r="E4" s="181">
        <f>SUM(IF(G4&gt;H4,1,0))+SUM(IF(I4&gt;J4,1,0))+SUM(IF(K4&gt;L4,1,0))+SUM(IF(M4&gt;N4,1,0))+SUM(IF(O4&gt;P4,1,0))</f>
        <v>3</v>
      </c>
      <c r="F4" s="181">
        <f>SUM(IF(H4&gt;G4,1,0))+SUM(IF(J4&gt;I4,1,0))+SUM(IF(L4&gt;K4,1,0))+SUM(IF(N4&gt;M4,1,0))+SUM(IF(P4&gt;O4,1,0))</f>
        <v>1</v>
      </c>
      <c r="G4" s="182">
        <v>21</v>
      </c>
      <c r="H4" s="182">
        <v>25</v>
      </c>
      <c r="I4" s="181">
        <v>25</v>
      </c>
      <c r="J4" s="181">
        <v>19</v>
      </c>
      <c r="K4" s="182">
        <v>25</v>
      </c>
      <c r="L4" s="182">
        <v>22</v>
      </c>
      <c r="M4" s="181">
        <v>25</v>
      </c>
      <c r="N4" s="181">
        <v>22</v>
      </c>
      <c r="O4" s="182"/>
      <c r="P4" s="182"/>
      <c r="Q4" s="181">
        <f>G4+I4+K4+M4+O4</f>
        <v>96</v>
      </c>
      <c r="R4" s="181">
        <f>H4+J4+L4+N4+P4</f>
        <v>88</v>
      </c>
      <c r="T4" s="183">
        <v>1</v>
      </c>
      <c r="U4" s="169" t="s">
        <v>96</v>
      </c>
      <c r="V4" s="184">
        <f>W4+X4+Y4</f>
        <v>11</v>
      </c>
      <c r="W4" s="171">
        <f>COUNTIF($E$6,"=3")+COUNTIF($E$12,"=3")+COUNTIF($E$18,"=3")+COUNTIF($F$8,"=3")+COUNTIF($F$15,"=3")+COUNTIF($F$21,"=3")+COUNTIF($F$27,"=3")+COUNTIF($F$33,"=3")+COUNTIF($E$23,"=3")+COUNTIF($E$30,"=3")+1</f>
        <v>10</v>
      </c>
      <c r="X4" s="171">
        <f>SUM(IF($E$6&lt;$F$6,1,0))+SUM(IF($E$12&lt;$F$12,1,0))+SUM(IF($E$18&lt;$F$18,1,0))+SUM(IF($F$8&lt;$E$8,1,0))+SUM(IF($F$15&lt;$E$15,1,0))+SUM(IF($F$21&lt;$E$21,1,0))+SUM(IF($F$27&lt;$E$27,1,0))+SUM(IF($F$33&lt;$E$33,1,0))+SUM(IF($E$23&lt;$F$23,1,0))+SUM(IF($E$30&lt;$F$30,1,0))</f>
        <v>1</v>
      </c>
      <c r="Y4" s="171"/>
      <c r="Z4" s="169">
        <f>(W4*$V$15)+(X4*$V$16)</f>
        <v>31</v>
      </c>
      <c r="AA4" s="171">
        <f>$E$6+$E$12+$E$18+$F$8+$F$15+$F$21+$F$27+$F$33+$E$23+$E$30+$E$34</f>
        <v>32</v>
      </c>
      <c r="AB4" s="171">
        <f>$F$6+$F$12+$F$18+$E$8+$E$15+$E$21+$E$27+$E$33+$F$23+$F$30+$F$34</f>
        <v>7</v>
      </c>
      <c r="AC4" s="171">
        <f>IF(AB4=0,"MAX",AA4/AB4)</f>
        <v>4.571428571428571</v>
      </c>
      <c r="AD4" s="171">
        <f>$Q$6+$Q$12+$Q$18+$R$8+$R$15+$R$21+$R$27+$R$33+$Q$23+$Q$30+$Q$34</f>
        <v>931</v>
      </c>
      <c r="AE4" s="171">
        <f>$R$6+$R$12+$R$18+$Q$8+$Q$15+$Q$21+$Q$27+$Q$33+$R$23+$R$30+$R$34</f>
        <v>671</v>
      </c>
      <c r="AF4" s="171">
        <f>IF(AE4=0,"MAX",AD4/AE4)</f>
        <v>1.3874813710879286</v>
      </c>
    </row>
    <row r="5" spans="1:32" ht="12">
      <c r="A5" s="180" t="s">
        <v>97</v>
      </c>
      <c r="B5" s="180" t="s">
        <v>93</v>
      </c>
      <c r="C5" s="171" t="s">
        <v>67</v>
      </c>
      <c r="D5" s="171" t="s">
        <v>98</v>
      </c>
      <c r="E5" s="181">
        <f>SUM(IF(G5&gt;H5,1,0))+SUM(IF(I5&gt;J5,1,0))+SUM(IF(K5&gt;L5,1,0))+SUM(IF(M5&gt;N5,1,0))+SUM(IF(O5&gt;P5,1,0))</f>
        <v>3</v>
      </c>
      <c r="F5" s="181">
        <f>SUM(IF(H5&gt;G5,1,0))+SUM(IF(J5&gt;I5,1,0))+SUM(IF(L5&gt;K5,1,0))+SUM(IF(N5&gt;M5,1,0))+SUM(IF(P5&gt;O5,1,0))</f>
        <v>0</v>
      </c>
      <c r="G5" s="185">
        <v>25</v>
      </c>
      <c r="H5" s="185">
        <v>15</v>
      </c>
      <c r="I5" s="171">
        <v>25</v>
      </c>
      <c r="J5" s="171">
        <v>16</v>
      </c>
      <c r="K5" s="185">
        <v>25</v>
      </c>
      <c r="L5" s="185">
        <v>10</v>
      </c>
      <c r="M5" s="171"/>
      <c r="N5" s="171"/>
      <c r="O5" s="185"/>
      <c r="P5" s="185"/>
      <c r="Q5" s="171">
        <f>G5+I5+K5+M5+O5</f>
        <v>75</v>
      </c>
      <c r="R5" s="171">
        <f>H5+J5+L5+N5+P5</f>
        <v>41</v>
      </c>
      <c r="T5" s="169">
        <v>2</v>
      </c>
      <c r="U5" s="169" t="s">
        <v>99</v>
      </c>
      <c r="V5" s="171">
        <f>W5+X5+Y5</f>
        <v>11</v>
      </c>
      <c r="W5" s="171">
        <f>COUNTIF($E$5,"=3")+COUNTIF($E$7,"=3")+COUNTIF($E$15,"=3")+COUNTIF($F$10,"=3")+COUNTIF($F$17,"=3")+COUNTIF($F$20,"=3")+COUNTIF($F$22,"=3")+COUNTIF($F$30,"=3")+COUNTIF($E$25,"=3")+COUNTIF($E$32,"=3")</f>
        <v>9</v>
      </c>
      <c r="X5" s="171">
        <f>SUM(IF($E$5&lt;$F$5,1,0))+SUM(IF($E$7&lt;$F$7,1,0))+SUM(IF($E$15&lt;F$15,1,0))+SUM(IF($F$10&lt;$E$10,1,0))+SUM(IF($F$17&lt;$E$17,1,0))+SUM(IF($F$20&lt;$E$20,1,0))+SUM(IF($F$22&lt;$E$22,1,0))+SUM(IF($F$30&lt;$E$30,1,0))+SUM(IF($E$25&lt;$F$25,1,0))+SUM(IF($E$42&lt;$F$42,1,0))+SUM(IF($E$32&lt;$F$32,1,0))+1</f>
        <v>2</v>
      </c>
      <c r="Y5" s="171"/>
      <c r="Z5" s="169">
        <f>(W5*$V$15)+(X5*$V$16)</f>
        <v>29</v>
      </c>
      <c r="AA5" s="186">
        <f>$E$5+$E$7+$E$15+$F$10+$F$17+$F$20+$F$22+$F$30+$E$25+$E$32+$F$34</f>
        <v>30</v>
      </c>
      <c r="AB5" s="171">
        <f>$F$5+$F$7+$F$15+$E$10+$E$17+$E$20+$E$22+$E$30+$F$25+$F$32+$E$34</f>
        <v>11</v>
      </c>
      <c r="AC5" s="171">
        <f>IF(AB5=0,"MAX",AA5/AB5)</f>
        <v>2.727272727272727</v>
      </c>
      <c r="AD5" s="171">
        <f>$Q$5+$Q$7+$Q$15+$R$10+$R$17+$R$20+$R$22+$R$30+$Q$25+$Q$32+$R$34</f>
        <v>928</v>
      </c>
      <c r="AE5" s="171">
        <f>$R$5+$R$7+$R$15+$Q$10+$Q$17+$Q$20+$Q$22+$Q$30+$R$25+$R$32+$Q$34</f>
        <v>749</v>
      </c>
      <c r="AF5" s="171">
        <f>IF(AE5=0,"MAX",AD5/AE5)</f>
        <v>1.2389853137516689</v>
      </c>
    </row>
    <row r="6" spans="1:32" ht="12">
      <c r="A6" s="180" t="s">
        <v>100</v>
      </c>
      <c r="B6" s="180" t="s">
        <v>93</v>
      </c>
      <c r="C6" s="171" t="s">
        <v>28</v>
      </c>
      <c r="D6" s="171" t="s">
        <v>101</v>
      </c>
      <c r="E6" s="181">
        <f>SUM(IF(G6&gt;H6,1,0))+SUM(IF(I6&gt;J6,1,0))+SUM(IF(K6&gt;L6,1,0))+SUM(IF(M6&gt;N6,1,0))+SUM(IF(O6&gt;P6,1,0))</f>
        <v>3</v>
      </c>
      <c r="F6" s="181">
        <f>SUM(IF(H6&gt;G6,1,0))+SUM(IF(J6&gt;I6,1,0))+SUM(IF(L6&gt;K6,1,0))+SUM(IF(N6&gt;M6,1,0))+SUM(IF(P6&gt;O6,1,0))</f>
        <v>0</v>
      </c>
      <c r="G6" s="185">
        <v>25</v>
      </c>
      <c r="H6" s="185">
        <v>18</v>
      </c>
      <c r="I6" s="171">
        <v>25</v>
      </c>
      <c r="J6" s="171">
        <v>20</v>
      </c>
      <c r="K6" s="185">
        <v>25</v>
      </c>
      <c r="L6" s="185">
        <v>19</v>
      </c>
      <c r="M6" s="171"/>
      <c r="N6" s="171"/>
      <c r="O6" s="185"/>
      <c r="P6" s="185"/>
      <c r="Q6" s="171">
        <f>G6+I6+K6+M6+O6</f>
        <v>75</v>
      </c>
      <c r="R6" s="171">
        <f>H6+J6+L6+N6+P6</f>
        <v>57</v>
      </c>
      <c r="T6" s="169">
        <v>3</v>
      </c>
      <c r="U6" s="169" t="s">
        <v>102</v>
      </c>
      <c r="V6" s="171">
        <f>W6+X6+Y6</f>
        <v>10</v>
      </c>
      <c r="W6" s="171">
        <f>COUNTIF($E$10,"=3")+COUNTIF($E$14,"=3")+COUNTIF($E$16,"=3")+COUNTIF($F$6,"=3")+COUNTIF($F$9,"=3")+COUNTIF($F$25,"=3")+COUNTIF($F$29,"=3")+COUNTIF($F$31,"=3")+COUNTIF($E$21,"=3")+COUNTIF($E$24,"=3")</f>
        <v>5</v>
      </c>
      <c r="X6" s="171">
        <f>SUM(IF($E$10&lt;$F$10,1,0))+SUM(IF($E$14&lt;$F$14,1,0))+SUM(IF($E$16&lt;$F$16,1,0))+SUM(IF($F$6&lt;$E$6,1,0))+SUM(IF($F$9&lt;$E$9,1,0))+SUM(IF($F$25&lt;$E$25,1,0))+SUM(IF($F$29&lt;$E$29,1,0))+SUM(IF($F$31&lt;$E$31,1,0))+SUM(IF($E$21&lt;$F$21,1,0))+SUM(IF($E$24&lt;$F$24,1,0))</f>
        <v>5</v>
      </c>
      <c r="Y6" s="171"/>
      <c r="Z6" s="169">
        <f>(W6*$V$15)+(X6*$V$16)</f>
        <v>20</v>
      </c>
      <c r="AA6" s="171">
        <f>$E$10+$E$14+$E$16+$F$6+$F$9+$F$25+$F$29+$F$31+$E$21+$E$24</f>
        <v>17</v>
      </c>
      <c r="AB6" s="171">
        <f>$F$10+$F$14+$F$16+$E$6+$E$9+$E$25+$E$29+$E$31+$F$21+$F$24</f>
        <v>18</v>
      </c>
      <c r="AC6" s="171">
        <f>IF(AB6=0,"MAX",AA6/AB6)</f>
        <v>0.9444444444444444</v>
      </c>
      <c r="AD6" s="171">
        <f>$Q$10+$Q$14+$Q$16+$R$6+$R$9+$R$25+$R$29+$R$31+$Q$21+$Q$24</f>
        <v>726</v>
      </c>
      <c r="AE6" s="171">
        <f>$R$10+$R$14+$R$16+$Q$6+$Q$9+$Q$25+$Q$29+$Q$31+$R$21+$R$24</f>
        <v>720</v>
      </c>
      <c r="AF6" s="171">
        <f>IF(AE6=0,"MAX",AD6/AE6)</f>
        <v>1.0083333333333333</v>
      </c>
    </row>
    <row r="7" spans="1:32" ht="12">
      <c r="A7" s="180" t="s">
        <v>103</v>
      </c>
      <c r="B7" s="180" t="s">
        <v>93</v>
      </c>
      <c r="C7" s="171" t="s">
        <v>67</v>
      </c>
      <c r="D7" s="171" t="s">
        <v>94</v>
      </c>
      <c r="E7" s="181">
        <f>SUM(IF(G7&gt;H7,1,0))+SUM(IF(I7&gt;J7,1,0))+SUM(IF(K7&gt;L7,1,0))+SUM(IF(M7&gt;N7,1,0))+SUM(IF(O7&gt;P7,1,0))</f>
        <v>3</v>
      </c>
      <c r="F7" s="181">
        <f>SUM(IF(H7&gt;G7,1,0))+SUM(IF(J7&gt;I7,1,0))+SUM(IF(L7&gt;K7,1,0))+SUM(IF(N7&gt;M7,1,0))+SUM(IF(P7&gt;O7,1,0))</f>
        <v>1</v>
      </c>
      <c r="G7" s="185">
        <v>21</v>
      </c>
      <c r="H7" s="185">
        <v>25</v>
      </c>
      <c r="I7" s="171">
        <v>25</v>
      </c>
      <c r="J7" s="171">
        <v>12</v>
      </c>
      <c r="K7" s="185">
        <v>25</v>
      </c>
      <c r="L7" s="185">
        <v>19</v>
      </c>
      <c r="M7" s="171">
        <v>25</v>
      </c>
      <c r="N7" s="171">
        <v>16</v>
      </c>
      <c r="O7" s="185"/>
      <c r="P7" s="185"/>
      <c r="Q7" s="171">
        <f>G7+I7+K7+M7+O7</f>
        <v>96</v>
      </c>
      <c r="R7" s="171">
        <f>H7+J7+L7+N7+P7</f>
        <v>72</v>
      </c>
      <c r="T7" s="169">
        <v>4</v>
      </c>
      <c r="U7" s="187" t="s">
        <v>104</v>
      </c>
      <c r="V7" s="188">
        <f>W7+X7+Y7</f>
        <v>10</v>
      </c>
      <c r="W7" s="188">
        <f>COUNTIF($E$9,"=3")+COUNTIF($E$17,"=3")+COUNTIF($F$4,"=3")+COUNTIF($F$12,"=3")+COUNTIF($F$13,"=3")+COUNTIF($F$24,"=3")+COUNTIF($F$32,"=3")+COUNTIF($E$19,"=3")+COUNTIF($E$27,"=3")+COUNTIF($E$28,"=3")</f>
        <v>4</v>
      </c>
      <c r="X7" s="188">
        <f>SUM(IF($F$9&lt;$E$9,1,0))+SUM(IF($E$17&lt;$F$17,1,0))+SUM(IF($F$4&lt;$E$4,1,0))+SUM(IF($F$12&lt;$E$12,1,0))+SUM(IF($F$13&lt;$E$13,1,0))+SUM(IF($F$24&lt;$E$24,1,0))+SUM(IF($F$32&lt;$E$32,1,0))+SUM(IF($E$24&lt;$F$24,1,0))+SUM(IF($E$27&lt;$F$27,1,0))+SUM(IF($E$28&lt;$F$28,1,0))+SUM(IF($E$19&lt;$F$19,1,0))</f>
        <v>6</v>
      </c>
      <c r="Y7" s="188"/>
      <c r="Z7" s="187">
        <f>(W7*$V$15)+(X7*$V$16)</f>
        <v>18</v>
      </c>
      <c r="AA7" s="188">
        <f>$E$9+$E$17+$F$4+$F$12+$F$13+$E$19+$F$32+$E$24+$E$27+$E$28</f>
        <v>12</v>
      </c>
      <c r="AB7" s="188">
        <f>$F$9+$F$17+$E$4+$E$12+$E$13+$E$24+$E$32+$F$19+$F$27+$F$28</f>
        <v>19</v>
      </c>
      <c r="AC7" s="188">
        <f>IF(AB7=0,"MAX",AA7/AB7)</f>
        <v>0.631578947368421</v>
      </c>
      <c r="AD7" s="188">
        <f>$Q$9+$Q$17+$R$4+$R$12+$R$13+$R$24+$R$32+$Q$19+$Q$27+$Q$28</f>
        <v>693</v>
      </c>
      <c r="AE7" s="188">
        <f>$R$9+$R$17+$Q$4+$Q$12+$Q$13+$Q$24+$Q$32+$R$19+$R$27+$R$28</f>
        <v>745</v>
      </c>
      <c r="AF7" s="188">
        <f>IF(AE7=0,"MAX",AD7/AE7)</f>
        <v>0.9302013422818792</v>
      </c>
    </row>
    <row r="8" spans="1:32" ht="12">
      <c r="A8" s="180" t="s">
        <v>105</v>
      </c>
      <c r="B8" s="180" t="s">
        <v>93</v>
      </c>
      <c r="C8" s="171" t="s">
        <v>98</v>
      </c>
      <c r="D8" s="171" t="s">
        <v>28</v>
      </c>
      <c r="E8" s="181">
        <f>SUM(IF(G8&gt;H8,1,0))+SUM(IF(I8&gt;J8,1,0))+SUM(IF(K8&gt;L8,1,0))+SUM(IF(M8&gt;N8,1,0))+SUM(IF(O8&gt;P8,1,0))</f>
        <v>0</v>
      </c>
      <c r="F8" s="181">
        <f>SUM(IF(H8&gt;G8,1,0))+SUM(IF(J8&gt;I8,1,0))+SUM(IF(L8&gt;K8,1,0))+SUM(IF(N8&gt;M8,1,0))+SUM(IF(P8&gt;O8,1,0))</f>
        <v>3</v>
      </c>
      <c r="G8" s="185">
        <v>11</v>
      </c>
      <c r="H8" s="185">
        <v>25</v>
      </c>
      <c r="I8" s="171">
        <v>8</v>
      </c>
      <c r="J8" s="186">
        <v>25</v>
      </c>
      <c r="K8" s="185">
        <v>8</v>
      </c>
      <c r="L8" s="185">
        <v>25</v>
      </c>
      <c r="M8" s="171"/>
      <c r="N8" s="171"/>
      <c r="O8" s="185"/>
      <c r="P8" s="185"/>
      <c r="Q8" s="171">
        <f>G8+I8+K8+M8+O8</f>
        <v>27</v>
      </c>
      <c r="R8" s="171">
        <f>H8+J8+L8+N8+P8</f>
        <v>75</v>
      </c>
      <c r="T8" s="169">
        <v>5</v>
      </c>
      <c r="U8" s="169" t="s">
        <v>106</v>
      </c>
      <c r="V8" s="171">
        <f>W8+X8+Y8</f>
        <v>10</v>
      </c>
      <c r="W8" s="171">
        <f>COUNTIF($E$4,"=3")+COUNTIF($E$11,"=3")+COUNTIF($F$7,"=3")+COUNTIF($F$14,"=3")+COUNTIF($F$18,"=3")+COUNTIF($F$19,"=3")+COUNTIF($F$26,"=3")+COUNTIF($E$22,"=3")+COUNTIF($E$29,"=3")+COUNTIF($E$33,"=3")</f>
        <v>3</v>
      </c>
      <c r="X8" s="171">
        <f>SUM(IF($E$4&lt;$F$4,1,0))+SUM(IF($E$11&lt;$F$11,1,0))+SUM(IF($F$7&lt;$E$7,1,0))+SUM(IF($F$14&lt;$E$14,1,0))+SUM(IF($F$18&lt;$E$18,1,0))+SUM(IF($F$19&lt;$E$19,1,0))+SUM(IF($F$26&lt;$E$26,1,0))+SUM(IF($E$22&lt;$F$22,1,0))+SUM(IF($E$29&lt;$F$29,1,0))+SUM(IF($E$33&lt;$F$33,1,0))</f>
        <v>7</v>
      </c>
      <c r="Y8" s="171"/>
      <c r="Z8" s="169">
        <f>(W8*$V$15)+(X8*$V$16)</f>
        <v>16</v>
      </c>
      <c r="AA8" s="171">
        <f>$E$4+$E$11+$F$7+$F$14+$F$18+$F$19+$F$26+$E$22+$E$29+$E$33</f>
        <v>12</v>
      </c>
      <c r="AB8" s="171">
        <f>$F$4+$F$11+$E$7+$E$14+$E$18+$E$19+$E$26+$F$22+$F$29+$F$33</f>
        <v>22</v>
      </c>
      <c r="AC8" s="171">
        <f>IF(AB8=0,"MAX",AA8/AB8)</f>
        <v>0.5454545454545454</v>
      </c>
      <c r="AD8" s="171">
        <f>$Q$4+$Q$11+$R$7+$R$14+$R$18+$R$19+$R$26+$Q$22+$Q$29+$Q$33</f>
        <v>694</v>
      </c>
      <c r="AE8" s="171">
        <f>$R$4+$R$11+$Q$7+$Q$14+$Q$18+$Q$19+$Q$26+$R$22+$R$29+$R$33</f>
        <v>765</v>
      </c>
      <c r="AF8" s="171">
        <f>IF(AE8=0,"MAX",AD8/AE8)</f>
        <v>0.9071895424836601</v>
      </c>
    </row>
    <row r="9" spans="1:32" ht="12">
      <c r="A9" s="180" t="s">
        <v>107</v>
      </c>
      <c r="B9" s="180" t="s">
        <v>93</v>
      </c>
      <c r="C9" s="171" t="s">
        <v>95</v>
      </c>
      <c r="D9" s="171" t="s">
        <v>101</v>
      </c>
      <c r="E9" s="181">
        <f>SUM(IF(G9&gt;H9,1,0))+SUM(IF(I9&gt;J9,1,0))+SUM(IF(K9&gt;L9,1,0))+SUM(IF(M9&gt;N9,1,0))+SUM(IF(O9&gt;P9,1,0))</f>
        <v>2</v>
      </c>
      <c r="F9" s="181">
        <f>SUM(IF(H9&gt;G9,1,0))+SUM(IF(J9&gt;I9,1,0))+SUM(IF(L9&gt;K9,1,0))+SUM(IF(N9&gt;M9,1,0))+SUM(IF(P9&gt;O9,1,0))</f>
        <v>3</v>
      </c>
      <c r="G9" s="185">
        <v>25</v>
      </c>
      <c r="H9" s="185">
        <v>21</v>
      </c>
      <c r="I9" s="171">
        <v>11</v>
      </c>
      <c r="J9" s="186">
        <v>25</v>
      </c>
      <c r="K9" s="185">
        <v>18</v>
      </c>
      <c r="L9" s="185">
        <v>25</v>
      </c>
      <c r="M9" s="171">
        <v>25</v>
      </c>
      <c r="N9" s="171">
        <v>20</v>
      </c>
      <c r="O9" s="185">
        <v>9</v>
      </c>
      <c r="P9" s="185">
        <v>15</v>
      </c>
      <c r="Q9" s="189">
        <f>G9+I9+K9+M9+O9</f>
        <v>88</v>
      </c>
      <c r="R9" s="189">
        <f>H9+J9+L9+N9+P9</f>
        <v>106</v>
      </c>
      <c r="T9" s="169">
        <v>6</v>
      </c>
      <c r="U9" s="190" t="s">
        <v>108</v>
      </c>
      <c r="V9" s="188">
        <f>W9+X9+Y9</f>
        <v>10</v>
      </c>
      <c r="W9" s="188">
        <f>COUNTIF($E$8,"=3")+COUNTIF($E$13,"=3")+COUNTIF($F$5,"=3")+COUNTIF($F$11,"=3")+COUNTIF($F$16,"=3")+COUNTIF($F$23,"=3")+COUNTIF($F$28,"=3")+COUNTIF($E$20,"=3")+COUNTIF($E$26,"=3")+COUNTIF($E$31,"=3")</f>
        <v>0</v>
      </c>
      <c r="X9" s="188">
        <f>SUM(IF($E$8&lt;$F$8,1,0))+SUM(IF($E$13&lt;$F$13,1,0))+SUM(IF($F$5&lt;$E$5,1,0))+SUM(IF($F$11&lt;$E$11,1,0))+SUM(IF($F$16&lt;$E$16,1,0))+SUM(IF($F$23&lt;$E$23,1,0))+SUM(IF($F$28&lt;$E$28,1,0))+SUM(IF($E$20&lt;$F$20,1,0))+SUM(IF($E$26&lt;$F$26,1,0))+SUM(IF($E$31&lt;$F$31,1,0))</f>
        <v>10</v>
      </c>
      <c r="Y9" s="188"/>
      <c r="Z9" s="187">
        <f>(W9*$V$15)+(X9*$V$16)</f>
        <v>10</v>
      </c>
      <c r="AA9" s="188">
        <f>$E$8+$E$13+$F$5+$F$11+$F$16+$F$23+$F$28+$E$20+$E$26+$E$31</f>
        <v>1</v>
      </c>
      <c r="AB9" s="188">
        <f>$F$8+$F$13+$E$5+$E$11+$E$16+$E$23+$E$28+$F$20+$F$26+$F$31</f>
        <v>30</v>
      </c>
      <c r="AC9" s="188">
        <f>IF(AB9=0,"MAX",AA9/AB9)</f>
        <v>0.03333333333333333</v>
      </c>
      <c r="AD9" s="188">
        <f>$Q$8+$Q$13+$R$5+$R$11+$R$16+$R$23+$R$28+$Q$20+$Q$26+$Q$31</f>
        <v>450</v>
      </c>
      <c r="AE9" s="188">
        <f>$R$8+$R$13+$Q$5+$Q$11+$Q$16+$Q$23+$Q$28+$R$20+$R$26+$R$31</f>
        <v>772</v>
      </c>
      <c r="AF9" s="188">
        <f>IF(AE9=0,"MAX",AD9/AE9)</f>
        <v>0.582901554404145</v>
      </c>
    </row>
    <row r="10" spans="1:35" ht="12">
      <c r="A10" s="180" t="s">
        <v>109</v>
      </c>
      <c r="B10" s="180" t="s">
        <v>93</v>
      </c>
      <c r="C10" s="171" t="s">
        <v>101</v>
      </c>
      <c r="D10" s="171" t="s">
        <v>67</v>
      </c>
      <c r="E10" s="181">
        <f>SUM(IF(G10&gt;H10,1,0))+SUM(IF(I10&gt;J10,1,0))+SUM(IF(K10&gt;L10,1,0))+SUM(IF(M10&gt;N10,1,0))+SUM(IF(O10&gt;P10,1,0))</f>
        <v>2</v>
      </c>
      <c r="F10" s="181">
        <f>SUM(IF(H10&gt;G10,1,0))+SUM(IF(J10&gt;I10,1,0))+SUM(IF(L10&gt;K10,1,0))+SUM(IF(N10&gt;M10,1,0))+SUM(IF(P10&gt;O10,1,0))</f>
        <v>3</v>
      </c>
      <c r="G10" s="185">
        <v>23</v>
      </c>
      <c r="H10" s="185">
        <v>25</v>
      </c>
      <c r="I10" s="171">
        <v>25</v>
      </c>
      <c r="J10" s="186">
        <v>18</v>
      </c>
      <c r="K10" s="185">
        <v>18</v>
      </c>
      <c r="L10" s="185">
        <v>25</v>
      </c>
      <c r="M10" s="171">
        <v>25</v>
      </c>
      <c r="N10" s="171">
        <v>18</v>
      </c>
      <c r="O10" s="185">
        <v>7</v>
      </c>
      <c r="P10" s="191">
        <v>15</v>
      </c>
      <c r="Q10" s="171">
        <f>G10+I10+K10+M10+O10</f>
        <v>98</v>
      </c>
      <c r="R10" s="171">
        <f>H10+J10+L10+N10+P10</f>
        <v>101</v>
      </c>
      <c r="T10" s="2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1"/>
      <c r="AH10" s="11"/>
      <c r="AI10" s="11"/>
    </row>
    <row r="11" spans="1:35" ht="12">
      <c r="A11" s="180" t="s">
        <v>110</v>
      </c>
      <c r="B11" s="180" t="s">
        <v>93</v>
      </c>
      <c r="C11" s="171" t="s">
        <v>94</v>
      </c>
      <c r="D11" s="171" t="s">
        <v>98</v>
      </c>
      <c r="E11" s="181">
        <f>SUM(IF(G11&gt;H11,1,0))+SUM(IF(I11&gt;J11,1,0))+SUM(IF(K11&gt;L11,1,0))+SUM(IF(M11&gt;N11,1,0))+SUM(IF(O11&gt;P11,1,0))</f>
        <v>3</v>
      </c>
      <c r="F11" s="181">
        <f>SUM(IF(H11&gt;G11,1,0))+SUM(IF(J11&gt;I11,1,0))+SUM(IF(L11&gt;K11,1,0))+SUM(IF(N11&gt;M11,1,0))+SUM(IF(P11&gt;O11,1,0))</f>
        <v>0</v>
      </c>
      <c r="G11" s="185">
        <v>25</v>
      </c>
      <c r="H11" s="185">
        <v>14</v>
      </c>
      <c r="I11" s="171">
        <v>25</v>
      </c>
      <c r="J11" s="186">
        <v>13</v>
      </c>
      <c r="K11" s="185">
        <v>25</v>
      </c>
      <c r="L11" s="185">
        <v>17</v>
      </c>
      <c r="M11" s="171"/>
      <c r="N11" s="171"/>
      <c r="O11" s="185"/>
      <c r="P11" s="191"/>
      <c r="Q11" s="171">
        <f>G11+I11+K11+M11+O11</f>
        <v>75</v>
      </c>
      <c r="R11" s="171">
        <f>H11+J11+L11+N11+P11</f>
        <v>44</v>
      </c>
      <c r="T11" s="22"/>
      <c r="U11" s="4" t="s">
        <v>111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11"/>
      <c r="AH11" s="11"/>
      <c r="AI11" s="11"/>
    </row>
    <row r="12" spans="1:18" ht="12">
      <c r="A12" s="180" t="s">
        <v>112</v>
      </c>
      <c r="B12" s="180" t="s">
        <v>93</v>
      </c>
      <c r="C12" s="171" t="s">
        <v>28</v>
      </c>
      <c r="D12" s="171" t="s">
        <v>95</v>
      </c>
      <c r="E12" s="181">
        <f>SUM(IF(G12&gt;H12,1,0))+SUM(IF(I12&gt;J12,1,0))+SUM(IF(K12&gt;L12,1,0))+SUM(IF(M12&gt;N12,1,0))+SUM(IF(O12&gt;P12,1,0))</f>
        <v>3</v>
      </c>
      <c r="F12" s="181">
        <f>SUM(IF(H12&gt;G12,1,0))+SUM(IF(J12&gt;I12,1,0))+SUM(IF(L12&gt;K12,1,0))+SUM(IF(N12&gt;M12,1,0))+SUM(IF(P12&gt;O12,1,0))</f>
        <v>0</v>
      </c>
      <c r="G12" s="185">
        <v>25</v>
      </c>
      <c r="H12" s="185">
        <v>21</v>
      </c>
      <c r="I12" s="171">
        <v>25</v>
      </c>
      <c r="J12" s="186">
        <v>11</v>
      </c>
      <c r="K12" s="185">
        <v>25</v>
      </c>
      <c r="L12" s="185">
        <v>13</v>
      </c>
      <c r="M12" s="171"/>
      <c r="N12" s="171"/>
      <c r="O12" s="185"/>
      <c r="P12" s="185"/>
      <c r="Q12" s="181">
        <f>G12+I12+K12+M12+O12</f>
        <v>75</v>
      </c>
      <c r="R12" s="181">
        <f>H12+J12+L12+N12+P12</f>
        <v>45</v>
      </c>
    </row>
    <row r="13" spans="1:23" ht="12">
      <c r="A13" s="180" t="s">
        <v>113</v>
      </c>
      <c r="B13" s="180" t="s">
        <v>93</v>
      </c>
      <c r="C13" s="171" t="s">
        <v>98</v>
      </c>
      <c r="D13" s="171" t="s">
        <v>95</v>
      </c>
      <c r="E13" s="181">
        <f>SUM(IF(G13&gt;H13,1,0))+SUM(IF(I13&gt;J13,1,0))+SUM(IF(K13&gt;L13,1,0))+SUM(IF(M13&gt;N13,1,0))+SUM(IF(O13&gt;P13,1,0))</f>
        <v>1</v>
      </c>
      <c r="F13" s="181">
        <f>SUM(IF(H13&gt;G13,1,0))+SUM(IF(J13&gt;I13,1,0))+SUM(IF(L13&gt;K13,1,0))+SUM(IF(N13&gt;M13,1,0))+SUM(IF(P13&gt;O13,1,0))</f>
        <v>3</v>
      </c>
      <c r="G13" s="185">
        <v>11</v>
      </c>
      <c r="H13" s="185">
        <v>25</v>
      </c>
      <c r="I13" s="171">
        <v>23</v>
      </c>
      <c r="J13" s="186">
        <v>25</v>
      </c>
      <c r="K13" s="185">
        <v>25</v>
      </c>
      <c r="L13" s="185">
        <v>18</v>
      </c>
      <c r="M13" s="171">
        <v>23</v>
      </c>
      <c r="N13" s="171">
        <v>25</v>
      </c>
      <c r="O13" s="185"/>
      <c r="P13" s="185"/>
      <c r="Q13" s="171">
        <f>G13+I13+K13+M13+O13</f>
        <v>82</v>
      </c>
      <c r="R13" s="171">
        <f>H13+J13+L13+N13+P13</f>
        <v>93</v>
      </c>
      <c r="T13" s="161"/>
      <c r="U13" s="161"/>
      <c r="V13" s="161"/>
      <c r="W13" s="161"/>
    </row>
    <row r="14" spans="1:23" ht="12">
      <c r="A14" s="180" t="s">
        <v>114</v>
      </c>
      <c r="B14" s="180" t="s">
        <v>93</v>
      </c>
      <c r="C14" s="171" t="s">
        <v>101</v>
      </c>
      <c r="D14" s="171" t="s">
        <v>94</v>
      </c>
      <c r="E14" s="181">
        <f>SUM(IF(G14&gt;H14,1,0))+SUM(IF(I14&gt;J14,1,0))+SUM(IF(K14&gt;L14,1,0))+SUM(IF(M14&gt;N14,1,0))+SUM(IF(O14&gt;P14,1,0))</f>
        <v>3</v>
      </c>
      <c r="F14" s="181">
        <f>SUM(IF(H14&gt;G14,1,0))+SUM(IF(J14&gt;I14,1,0))+SUM(IF(L14&gt;K14,1,0))+SUM(IF(N14&gt;M14,1,0))+SUM(IF(P14&gt;O14,1,0))</f>
        <v>0</v>
      </c>
      <c r="G14" s="185">
        <v>25</v>
      </c>
      <c r="H14" s="185">
        <v>23</v>
      </c>
      <c r="I14" s="171">
        <v>25</v>
      </c>
      <c r="J14" s="186">
        <v>18</v>
      </c>
      <c r="K14" s="185">
        <v>25</v>
      </c>
      <c r="L14" s="185">
        <v>16</v>
      </c>
      <c r="M14" s="171"/>
      <c r="N14" s="171"/>
      <c r="O14" s="185"/>
      <c r="P14" s="185"/>
      <c r="Q14" s="171">
        <f>G14+I14+K14+M14+O14</f>
        <v>75</v>
      </c>
      <c r="R14" s="171">
        <f>H14+J14+L14+N14+P14</f>
        <v>57</v>
      </c>
      <c r="T14" s="161"/>
      <c r="U14" s="155" t="s">
        <v>82</v>
      </c>
      <c r="V14" s="155"/>
      <c r="W14" s="161"/>
    </row>
    <row r="15" spans="1:23" ht="12">
      <c r="A15" s="180" t="s">
        <v>115</v>
      </c>
      <c r="B15" s="180" t="s">
        <v>93</v>
      </c>
      <c r="C15" s="171" t="s">
        <v>67</v>
      </c>
      <c r="D15" s="171" t="s">
        <v>28</v>
      </c>
      <c r="E15" s="181">
        <f>SUM(IF(G15&gt;H15,1,0))+SUM(IF(I15&gt;J15,1,0))+SUM(IF(K15&gt;L15,1,0))+SUM(IF(M15&gt;N15,1,0))+SUM(IF(O15&gt;P15,1,0))</f>
        <v>1</v>
      </c>
      <c r="F15" s="181">
        <f>SUM(IF(H15&gt;G15,1,0))+SUM(IF(J15&gt;I15,1,0))+SUM(IF(L15&gt;K15,1,0))+SUM(IF(N15&gt;M15,1,0))+SUM(IF(P15&gt;O15,1,0))</f>
        <v>3</v>
      </c>
      <c r="G15" s="185">
        <v>26</v>
      </c>
      <c r="H15" s="185">
        <v>24</v>
      </c>
      <c r="I15" s="171">
        <v>21</v>
      </c>
      <c r="J15" s="186">
        <v>25</v>
      </c>
      <c r="K15" s="185">
        <v>24</v>
      </c>
      <c r="L15" s="185">
        <v>26</v>
      </c>
      <c r="M15" s="171">
        <v>23</v>
      </c>
      <c r="N15" s="171">
        <v>25</v>
      </c>
      <c r="O15" s="185"/>
      <c r="P15" s="185"/>
      <c r="Q15" s="171">
        <f>G15+I15+K15+M15+O15</f>
        <v>94</v>
      </c>
      <c r="R15" s="171">
        <f>H15+J15+L15+N15+P15</f>
        <v>100</v>
      </c>
      <c r="T15" s="161"/>
      <c r="U15" s="161" t="s">
        <v>116</v>
      </c>
      <c r="V15" s="161">
        <v>3</v>
      </c>
      <c r="W15" s="161"/>
    </row>
    <row r="16" spans="1:23" ht="12">
      <c r="A16" s="180" t="s">
        <v>117</v>
      </c>
      <c r="B16" s="180" t="s">
        <v>93</v>
      </c>
      <c r="C16" s="171" t="s">
        <v>101</v>
      </c>
      <c r="D16" s="171" t="s">
        <v>98</v>
      </c>
      <c r="E16" s="181">
        <f>SUM(IF(G16&gt;H16,1,0))+SUM(IF(I16&gt;J16,1,0))+SUM(IF(K16&gt;L16,1,0))+SUM(IF(M16&gt;N16,1,0))+SUM(IF(O16&gt;P16,1,0))</f>
        <v>3</v>
      </c>
      <c r="F16" s="181">
        <f>SUM(IF(H16&gt;G16,1,0))+SUM(IF(J16&gt;I16,1,0))+SUM(IF(L16&gt;K16,1,0))+SUM(IF(N16&gt;M16,1,0))+SUM(IF(P16&gt;O16,1,0))</f>
        <v>0</v>
      </c>
      <c r="G16" s="185">
        <v>27</v>
      </c>
      <c r="H16" s="185">
        <v>25</v>
      </c>
      <c r="I16" s="171">
        <v>25</v>
      </c>
      <c r="J16" s="186">
        <v>5</v>
      </c>
      <c r="K16" s="185">
        <v>25</v>
      </c>
      <c r="L16" s="185">
        <v>19</v>
      </c>
      <c r="M16" s="171"/>
      <c r="N16" s="171"/>
      <c r="O16" s="185"/>
      <c r="P16" s="185"/>
      <c r="Q16" s="171">
        <f>G16+I16+K16+M16+O16</f>
        <v>77</v>
      </c>
      <c r="R16" s="171">
        <f>H16+J16+L16+N16+P16</f>
        <v>49</v>
      </c>
      <c r="T16" s="161"/>
      <c r="U16" s="161" t="s">
        <v>88</v>
      </c>
      <c r="V16" s="161">
        <v>1</v>
      </c>
      <c r="W16" s="161"/>
    </row>
    <row r="17" spans="1:23" ht="12">
      <c r="A17" s="180" t="s">
        <v>118</v>
      </c>
      <c r="B17" s="180" t="s">
        <v>93</v>
      </c>
      <c r="C17" s="171" t="s">
        <v>95</v>
      </c>
      <c r="D17" s="181" t="s">
        <v>67</v>
      </c>
      <c r="E17" s="193">
        <f>SUM(IF(G17&gt;H17,1,0))+SUM(IF(I17&gt;J17,1,0))+SUM(IF(K17&gt;L17,1,0))+SUM(IF(M17&gt;N17,1,0))+SUM(IF(O17&gt;P17,1,0))</f>
        <v>0</v>
      </c>
      <c r="F17" s="193">
        <f>SUM(IF(H17&gt;G17,1,0))+SUM(IF(J17&gt;I17,1,0))+SUM(IF(L17&gt;K17,1,0))+SUM(IF(N17&gt;M17,1,0))+SUM(IF(P17&gt;O17,1,0))</f>
        <v>3</v>
      </c>
      <c r="G17" s="185">
        <v>21</v>
      </c>
      <c r="H17" s="185">
        <v>25</v>
      </c>
      <c r="I17" s="171">
        <v>22</v>
      </c>
      <c r="J17" s="186">
        <v>25</v>
      </c>
      <c r="K17" s="185">
        <v>13</v>
      </c>
      <c r="L17" s="185">
        <v>25</v>
      </c>
      <c r="M17" s="171"/>
      <c r="N17" s="171"/>
      <c r="O17" s="185"/>
      <c r="P17" s="185"/>
      <c r="Q17" s="171">
        <f>G17+I17+K17+M17+O17</f>
        <v>56</v>
      </c>
      <c r="R17" s="171">
        <f>H17+J17+L17+N17+P17</f>
        <v>75</v>
      </c>
      <c r="T17" s="161"/>
      <c r="U17" s="161" t="s">
        <v>119</v>
      </c>
      <c r="V17" s="161">
        <v>0</v>
      </c>
      <c r="W17" s="161"/>
    </row>
    <row r="18" spans="1:33" ht="12">
      <c r="A18" s="194" t="s">
        <v>120</v>
      </c>
      <c r="B18" s="194" t="s">
        <v>93</v>
      </c>
      <c r="C18" s="195" t="s">
        <v>28</v>
      </c>
      <c r="D18" s="196" t="s">
        <v>94</v>
      </c>
      <c r="E18" s="195">
        <f>SUM(IF(G18&gt;H18,1,0))+SUM(IF(I18&gt;J18,1,0))+SUM(IF(K18&gt;L18,1,0))+SUM(IF(M18&gt;N18,1,0))+SUM(IF(O18&gt;P18,1,0))</f>
        <v>3</v>
      </c>
      <c r="F18" s="195">
        <f>SUM(IF(H18&gt;G18,1,0))+SUM(IF(J18&gt;I18,1,0))+SUM(IF(L18&gt;K18,1,0))+SUM(IF(N18&gt;M18,1,0))+SUM(IF(P18&gt;O18,1,0))</f>
        <v>1</v>
      </c>
      <c r="G18" s="197">
        <v>24</v>
      </c>
      <c r="H18" s="198">
        <v>26</v>
      </c>
      <c r="I18" s="195">
        <v>25</v>
      </c>
      <c r="J18" s="199">
        <v>18</v>
      </c>
      <c r="K18" s="198">
        <v>25</v>
      </c>
      <c r="L18" s="198">
        <v>9</v>
      </c>
      <c r="M18" s="195">
        <v>25</v>
      </c>
      <c r="N18" s="195">
        <v>17</v>
      </c>
      <c r="O18" s="198"/>
      <c r="P18" s="198"/>
      <c r="Q18" s="195">
        <f>G18+I18+K18+M18+O18</f>
        <v>99</v>
      </c>
      <c r="R18" s="195">
        <f>H18+J18+L18+N18+P18</f>
        <v>70</v>
      </c>
      <c r="S18" s="152"/>
      <c r="T18" s="161"/>
      <c r="U18" s="161"/>
      <c r="V18" s="161"/>
      <c r="W18" s="161"/>
      <c r="X18" s="72"/>
      <c r="Y18" s="72"/>
      <c r="Z18" s="72"/>
      <c r="AA18" s="72"/>
      <c r="AB18" s="72"/>
      <c r="AC18" s="72"/>
      <c r="AD18" s="72"/>
      <c r="AE18" s="72"/>
      <c r="AF18" s="72"/>
      <c r="AG18" s="70"/>
    </row>
    <row r="19" spans="1:33" ht="12">
      <c r="A19" s="180" t="s">
        <v>121</v>
      </c>
      <c r="B19" s="180" t="s">
        <v>93</v>
      </c>
      <c r="C19" s="171" t="s">
        <v>95</v>
      </c>
      <c r="D19" s="181" t="s">
        <v>94</v>
      </c>
      <c r="E19" s="181">
        <f>SUM(IF(G19&gt;H19,1,0))+SUM(IF(I19&gt;J19,1,0))+SUM(IF(K19&gt;L19,1,0))+SUM(IF(M19&gt;N19,1,0))+SUM(IF(O19&gt;P19,1,0))</f>
        <v>3</v>
      </c>
      <c r="F19" s="181">
        <f>SUM(IF(H19&gt;G19,1,0))+SUM(IF(J19&gt;I19,1,0))+SUM(IF(L19&gt;K19,1,0))+SUM(IF(N19&gt;M19,1,0))+SUM(IF(P19&gt;O19,1,0))</f>
        <v>0</v>
      </c>
      <c r="G19" s="182">
        <v>25</v>
      </c>
      <c r="H19" s="182">
        <v>18</v>
      </c>
      <c r="I19" s="181">
        <v>25</v>
      </c>
      <c r="J19" s="200">
        <v>17</v>
      </c>
      <c r="K19" s="182">
        <v>25</v>
      </c>
      <c r="L19" s="182">
        <v>22</v>
      </c>
      <c r="M19" s="181"/>
      <c r="N19" s="181"/>
      <c r="O19" s="182"/>
      <c r="P19" s="182"/>
      <c r="Q19" s="181">
        <f>G19+I19+K19+M19+O19</f>
        <v>75</v>
      </c>
      <c r="R19" s="181">
        <f>H19+J19+L19+N19+P19</f>
        <v>57</v>
      </c>
      <c r="S19" s="152"/>
      <c r="T19" s="155"/>
      <c r="U19" s="155" t="s">
        <v>122</v>
      </c>
      <c r="V19" s="201" t="s">
        <v>81</v>
      </c>
      <c r="W19" s="201"/>
      <c r="X19" s="201"/>
      <c r="Y19" s="201"/>
      <c r="Z19" s="155" t="s">
        <v>82</v>
      </c>
      <c r="AA19" s="155" t="s">
        <v>83</v>
      </c>
      <c r="AB19" s="155"/>
      <c r="AC19" s="155"/>
      <c r="AD19" s="155" t="s">
        <v>82</v>
      </c>
      <c r="AE19" s="155"/>
      <c r="AF19" s="155"/>
      <c r="AG19" s="70"/>
    </row>
    <row r="20" spans="1:33" ht="12">
      <c r="A20" s="180" t="s">
        <v>123</v>
      </c>
      <c r="B20" s="180" t="s">
        <v>93</v>
      </c>
      <c r="C20" s="171" t="s">
        <v>98</v>
      </c>
      <c r="D20" s="171" t="s">
        <v>67</v>
      </c>
      <c r="E20" s="171">
        <f>SUM(IF(G20&gt;H20,1,0))+SUM(IF(I20&gt;J20,1,0))+SUM(IF(K20&gt;L20,1,0))+SUM(IF(M20&gt;N20,1,0))+SUM(IF(O20&gt;P20,1,0))</f>
        <v>0</v>
      </c>
      <c r="F20" s="171">
        <f>SUM(IF(H20&gt;G20,1,0))+SUM(IF(J20&gt;I20,1,0))+SUM(IF(L20&gt;K20,1,0))+SUM(IF(N20&gt;M20,1,0))+SUM(IF(P20&gt;O20,1,0))</f>
        <v>3</v>
      </c>
      <c r="G20" s="185">
        <v>11</v>
      </c>
      <c r="H20" s="185">
        <v>25</v>
      </c>
      <c r="I20" s="171">
        <v>7</v>
      </c>
      <c r="J20" s="186">
        <v>25</v>
      </c>
      <c r="K20" s="185">
        <v>9</v>
      </c>
      <c r="L20" s="185">
        <v>25</v>
      </c>
      <c r="M20" s="171"/>
      <c r="N20" s="171"/>
      <c r="O20" s="185"/>
      <c r="P20" s="185"/>
      <c r="Q20" s="171">
        <f>G20+I20+K20+M20+O20</f>
        <v>27</v>
      </c>
      <c r="R20" s="171">
        <f>H20+J20+L20+N20+P20</f>
        <v>75</v>
      </c>
      <c r="S20" s="152"/>
      <c r="T20" s="155" t="s">
        <v>85</v>
      </c>
      <c r="U20" s="155" t="s">
        <v>86</v>
      </c>
      <c r="V20" s="201" t="s">
        <v>84</v>
      </c>
      <c r="W20" s="155" t="s">
        <v>87</v>
      </c>
      <c r="X20" s="155" t="s">
        <v>88</v>
      </c>
      <c r="Y20" s="155" t="s">
        <v>89</v>
      </c>
      <c r="Z20" s="155" t="s">
        <v>90</v>
      </c>
      <c r="AA20" s="155" t="s">
        <v>87</v>
      </c>
      <c r="AB20" s="202" t="s">
        <v>88</v>
      </c>
      <c r="AC20" s="155" t="s">
        <v>91</v>
      </c>
      <c r="AD20" s="155" t="s">
        <v>87</v>
      </c>
      <c r="AE20" s="202" t="s">
        <v>88</v>
      </c>
      <c r="AF20" s="155" t="s">
        <v>91</v>
      </c>
      <c r="AG20" s="70"/>
    </row>
    <row r="21" spans="1:33" ht="12">
      <c r="A21" s="180" t="s">
        <v>124</v>
      </c>
      <c r="B21" s="180" t="s">
        <v>93</v>
      </c>
      <c r="C21" s="171" t="s">
        <v>101</v>
      </c>
      <c r="D21" s="171" t="s">
        <v>28</v>
      </c>
      <c r="E21" s="171">
        <f>SUM(IF(G21&gt;H21,1,0))+SUM(IF(I21&gt;J21,1,0))+SUM(IF(K21&gt;L21,1,0))+SUM(IF(M21&gt;N21,1,0))+SUM(IF(O21&gt;P21,1,0))</f>
        <v>0</v>
      </c>
      <c r="F21" s="171">
        <f>SUM(IF(H21&gt;G21,1,0))+SUM(IF(J21&gt;I21,1,0))+SUM(IF(L21&gt;K21,1,0))+SUM(IF(N21&gt;M21,1,0))+SUM(IF(P21&gt;O21,1,0))</f>
        <v>3</v>
      </c>
      <c r="G21" s="185">
        <v>16</v>
      </c>
      <c r="H21" s="185">
        <v>25</v>
      </c>
      <c r="I21" s="171">
        <v>14</v>
      </c>
      <c r="J21" s="186">
        <v>25</v>
      </c>
      <c r="K21" s="185">
        <v>25</v>
      </c>
      <c r="L21" s="185">
        <v>27</v>
      </c>
      <c r="M21" s="171"/>
      <c r="N21" s="171"/>
      <c r="O21" s="185"/>
      <c r="P21" s="185"/>
      <c r="Q21" s="171">
        <f>G21+I21+K21+M21+O21</f>
        <v>55</v>
      </c>
      <c r="R21" s="171">
        <f>H21+J21+L21+N21+P21</f>
        <v>77</v>
      </c>
      <c r="S21" s="152"/>
      <c r="T21" s="155">
        <v>1</v>
      </c>
      <c r="U21" s="155" t="s">
        <v>125</v>
      </c>
      <c r="V21" s="161">
        <f>W21+X21+Y21</f>
        <v>0</v>
      </c>
      <c r="W21" s="161">
        <f>COUNTIF($E$38,"=3")+COUNTIF($F$39,"=3")</f>
        <v>0</v>
      </c>
      <c r="X21" s="161">
        <f>IF($E$38&lt;$F$38,1,0)+IF($F$39&lt;$E$39,1,0)</f>
        <v>0</v>
      </c>
      <c r="Y21" s="161"/>
      <c r="Z21" s="155">
        <f>(W21*$V$15)+(X21*$V$16)</f>
        <v>0</v>
      </c>
      <c r="AA21" s="161">
        <f>$E$38+$F$39</f>
        <v>0</v>
      </c>
      <c r="AB21" s="161">
        <f>$F$38+$E$39</f>
        <v>0</v>
      </c>
      <c r="AC21" s="161" t="str">
        <f>IF(AB21=0,"MAX",AA21/AB21)</f>
        <v>MAX</v>
      </c>
      <c r="AD21" s="161">
        <f>$Q$38+$R$39</f>
        <v>0</v>
      </c>
      <c r="AE21" s="161">
        <f>$R$38+$Q$39</f>
        <v>0</v>
      </c>
      <c r="AF21" s="161" t="str">
        <f>IF(AE21=0,"MAX",AD21/AE21)</f>
        <v>MAX</v>
      </c>
      <c r="AG21" s="70"/>
    </row>
    <row r="22" spans="1:33" ht="12">
      <c r="A22" s="180" t="s">
        <v>126</v>
      </c>
      <c r="B22" s="180" t="s">
        <v>93</v>
      </c>
      <c r="C22" s="171" t="s">
        <v>94</v>
      </c>
      <c r="D22" s="171" t="s">
        <v>67</v>
      </c>
      <c r="E22" s="171">
        <f>SUM(IF(G22&gt;H22,1,0))+SUM(IF(I22&gt;J22,1,0))+SUM(IF(K22&gt;L22,1,0))+SUM(IF(M22&gt;N22,1,0))+SUM(IF(O22&gt;P22,1,0))</f>
        <v>0</v>
      </c>
      <c r="F22" s="171">
        <f>SUM(IF(H22&gt;G22,1,0))+SUM(IF(J22&gt;I22,1,0))+SUM(IF(L22&gt;K22,1,0))+SUM(IF(N22&gt;M22,1,0))+SUM(IF(P22&gt;O22,1,0))</f>
        <v>3</v>
      </c>
      <c r="G22" s="185">
        <v>18</v>
      </c>
      <c r="H22" s="185">
        <v>25</v>
      </c>
      <c r="I22" s="171">
        <v>18</v>
      </c>
      <c r="J22" s="186">
        <v>25</v>
      </c>
      <c r="K22" s="185">
        <v>23</v>
      </c>
      <c r="L22" s="185">
        <v>25</v>
      </c>
      <c r="M22" s="171"/>
      <c r="N22" s="171"/>
      <c r="O22" s="185"/>
      <c r="P22" s="185"/>
      <c r="Q22" s="171">
        <f>G22+I22+K22+M22+O22</f>
        <v>59</v>
      </c>
      <c r="R22" s="171">
        <f>H22+J22+L22+N22+P22</f>
        <v>75</v>
      </c>
      <c r="S22" s="152"/>
      <c r="T22" s="155">
        <v>2</v>
      </c>
      <c r="U22" s="155" t="s">
        <v>127</v>
      </c>
      <c r="V22" s="161">
        <f>W22+X22+Y22</f>
        <v>0</v>
      </c>
      <c r="W22" s="161">
        <f>COUNTIF($F$37,"=3")+COUNTIF($E$39,"=3")</f>
        <v>0</v>
      </c>
      <c r="X22" s="161">
        <f>IF($F$37&lt;$E$37,1,0)+IF($E$39&lt;$F$39,1,0)</f>
        <v>0</v>
      </c>
      <c r="Y22" s="161"/>
      <c r="Z22" s="155">
        <f>(W22*$V$15)+(X22*$V$16)+($Z$5/2)</f>
        <v>14.5</v>
      </c>
      <c r="AA22" s="161">
        <f>$E$38+$F$39</f>
        <v>0</v>
      </c>
      <c r="AB22" s="161">
        <f>$F$38+$E$39</f>
        <v>0</v>
      </c>
      <c r="AC22" s="161" t="str">
        <f>IF(AB22=0,"MAX",AA22/AB22)</f>
        <v>MAX</v>
      </c>
      <c r="AD22" s="161">
        <f>$R$37+$Q$39</f>
        <v>0</v>
      </c>
      <c r="AE22" s="161">
        <f>$Q$37+$R$39</f>
        <v>0</v>
      </c>
      <c r="AF22" s="161" t="str">
        <f>IF(AE22=0,"MAX",AD22/AE22)</f>
        <v>MAX</v>
      </c>
      <c r="AG22" s="70"/>
    </row>
    <row r="23" spans="1:33" ht="12">
      <c r="A23" s="180" t="s">
        <v>128</v>
      </c>
      <c r="B23" s="180" t="s">
        <v>93</v>
      </c>
      <c r="C23" s="171" t="s">
        <v>28</v>
      </c>
      <c r="D23" s="171" t="s">
        <v>98</v>
      </c>
      <c r="E23" s="171">
        <f>SUM(IF(G23&gt;H23,1,0))+SUM(IF(I23&gt;J23,1,0))+SUM(IF(K23&gt;L23,1,0))+SUM(IF(M23&gt;N23,1,0))+SUM(IF(O23&gt;P23,1,0))</f>
        <v>3</v>
      </c>
      <c r="F23" s="171">
        <f>SUM(IF(H23&gt;G23,1,0))+SUM(IF(J23&gt;I23,1,0))+SUM(IF(L23&gt;K23,1,0))+SUM(IF(N23&gt;M23,1,0))+SUM(IF(P23&gt;O23,1,0))</f>
        <v>0</v>
      </c>
      <c r="G23" s="185">
        <v>25</v>
      </c>
      <c r="H23" s="185">
        <v>10</v>
      </c>
      <c r="I23" s="171">
        <v>25</v>
      </c>
      <c r="J23" s="186">
        <v>14</v>
      </c>
      <c r="K23" s="185">
        <v>25</v>
      </c>
      <c r="L23" s="185">
        <v>11</v>
      </c>
      <c r="M23" s="171"/>
      <c r="N23" s="171"/>
      <c r="O23" s="185"/>
      <c r="P23" s="185"/>
      <c r="Q23" s="171">
        <f>G23+I23+K23+M23+O23</f>
        <v>75</v>
      </c>
      <c r="R23" s="171">
        <f>H23+J23+L23+N23+P23</f>
        <v>35</v>
      </c>
      <c r="S23" s="152"/>
      <c r="T23" s="155">
        <v>3</v>
      </c>
      <c r="U23" s="155" t="s">
        <v>106</v>
      </c>
      <c r="V23" s="161">
        <f>W23+X23+Y23</f>
        <v>0</v>
      </c>
      <c r="W23" s="161">
        <f>COUNTIF($E$37,"=3")+COUNTIF($F$38,"=3")</f>
        <v>0</v>
      </c>
      <c r="X23" s="161">
        <f>IF($E$37&lt;$F$37,1,0)+IF($F$38&lt;$E$38,1,0)</f>
        <v>0</v>
      </c>
      <c r="Y23" s="161"/>
      <c r="Z23" s="155">
        <f>(W23*$V$15)+(X23*$V$16)+($Z$6/2)</f>
        <v>10</v>
      </c>
      <c r="AA23" s="161">
        <f>$E$37+$F$38</f>
        <v>0</v>
      </c>
      <c r="AB23" s="161">
        <f>$F$37+$E$38</f>
        <v>0</v>
      </c>
      <c r="AC23" s="161" t="str">
        <f>IF(AB23=0,"MAX",AA23/AB23)</f>
        <v>MAX</v>
      </c>
      <c r="AD23" s="161">
        <f>$Q$37+$R$38</f>
        <v>0</v>
      </c>
      <c r="AE23" s="161">
        <f>$R$37+$Q$38</f>
        <v>0</v>
      </c>
      <c r="AF23" s="161" t="str">
        <f>IF(AE23=0,"MAX",AD23/AE23)</f>
        <v>MAX</v>
      </c>
      <c r="AG23" s="70"/>
    </row>
    <row r="24" spans="1:33" ht="12">
      <c r="A24" s="180" t="s">
        <v>129</v>
      </c>
      <c r="B24" s="180" t="s">
        <v>93</v>
      </c>
      <c r="C24" s="171" t="s">
        <v>101</v>
      </c>
      <c r="D24" s="171" t="s">
        <v>95</v>
      </c>
      <c r="E24" s="171">
        <f>SUM(IF(G24&gt;H24,1,0))+SUM(IF(I24&gt;J24,1,0))+SUM(IF(K24&gt;L24,1,0))+SUM(IF(M24&gt;N24,1,0))+SUM(IF(O24&gt;P24,1,0))</f>
        <v>0</v>
      </c>
      <c r="F24" s="171">
        <f>SUM(IF(H24&gt;G24,1,0))+SUM(IF(J24&gt;I24,1,0))+SUM(IF(L24&gt;K24,1,0))+SUM(IF(N24&gt;M24,1,0))+SUM(IF(P24&gt;O24,1,0))</f>
        <v>3</v>
      </c>
      <c r="G24" s="185">
        <v>13</v>
      </c>
      <c r="H24" s="185">
        <v>25</v>
      </c>
      <c r="I24" s="171">
        <v>18</v>
      </c>
      <c r="J24" s="186">
        <v>25</v>
      </c>
      <c r="K24" s="185">
        <v>24</v>
      </c>
      <c r="L24" s="185">
        <v>26</v>
      </c>
      <c r="M24" s="171"/>
      <c r="N24" s="171"/>
      <c r="O24" s="185"/>
      <c r="P24" s="185"/>
      <c r="Q24" s="171">
        <f>G24+I24+K24+M24+O24</f>
        <v>55</v>
      </c>
      <c r="R24" s="171">
        <f>H24+J24+L24+N24+P24</f>
        <v>76</v>
      </c>
      <c r="S24" s="152"/>
      <c r="T24" s="155">
        <v>4</v>
      </c>
      <c r="U24" s="155" t="s">
        <v>130</v>
      </c>
      <c r="V24" s="161">
        <f>W24+X24+Y24</f>
        <v>1</v>
      </c>
      <c r="W24" s="161">
        <f>COUNTIF($F$34,"=3")+COUNTIF($E$35,"=3")</f>
        <v>0</v>
      </c>
      <c r="X24" s="161">
        <f>IF($F$34&lt;$E$34,1,0)+IF($E$35&lt;$F$35,1,0)</f>
        <v>1</v>
      </c>
      <c r="Y24" s="161"/>
      <c r="Z24" s="155">
        <f>(W24*$V$15)+(X24*$V$16)+($Z$7/2)</f>
        <v>10</v>
      </c>
      <c r="AA24" s="161">
        <f>$F$34+$E$35</f>
        <v>2</v>
      </c>
      <c r="AB24" s="161">
        <f>$E$34+$F$35</f>
        <v>3</v>
      </c>
      <c r="AC24" s="161">
        <f>IF(AB24=0,"MAX",AA24/AB24)</f>
        <v>0.6666666666666666</v>
      </c>
      <c r="AD24" s="161">
        <f>$R$34+$Q$35</f>
        <v>80</v>
      </c>
      <c r="AE24" s="161">
        <f>$Q$34+$R$35</f>
        <v>100</v>
      </c>
      <c r="AF24" s="161">
        <f>IF(AE24=0,"MAX",AD24/AE24)</f>
        <v>0.8</v>
      </c>
      <c r="AG24" s="70"/>
    </row>
    <row r="25" spans="1:33" ht="12">
      <c r="A25" s="180" t="s">
        <v>131</v>
      </c>
      <c r="B25" s="180" t="s">
        <v>93</v>
      </c>
      <c r="C25" s="171" t="s">
        <v>67</v>
      </c>
      <c r="D25" s="171" t="s">
        <v>101</v>
      </c>
      <c r="E25" s="171">
        <f>SUM(IF(G25&gt;H25,1,0))+SUM(IF(I25&gt;J25,1,0))+SUM(IF(K25&gt;L25,1,0))+SUM(IF(M25&gt;N25,1,0))+SUM(IF(O25&gt;P25,1,0))</f>
        <v>3</v>
      </c>
      <c r="F25" s="171">
        <f>SUM(IF(H25&gt;G25,1,0))+SUM(IF(J25&gt;I25,1,0))+SUM(IF(L25&gt;K25,1,0))+SUM(IF(N25&gt;M25,1,0))+SUM(IF(P25&gt;O25,1,0))</f>
        <v>0</v>
      </c>
      <c r="G25" s="185">
        <v>25</v>
      </c>
      <c r="H25" s="185">
        <v>15</v>
      </c>
      <c r="I25" s="171">
        <v>25</v>
      </c>
      <c r="J25" s="186">
        <v>10</v>
      </c>
      <c r="K25" s="185">
        <v>25</v>
      </c>
      <c r="L25" s="185">
        <v>14</v>
      </c>
      <c r="M25" s="171"/>
      <c r="N25" s="171"/>
      <c r="O25" s="185"/>
      <c r="P25" s="185"/>
      <c r="Q25" s="171">
        <f>G25+I25+K25+M25+O25</f>
        <v>75</v>
      </c>
      <c r="R25" s="171">
        <f>H25+J25+L25+N25+P25</f>
        <v>39</v>
      </c>
      <c r="S25" s="152"/>
      <c r="T25" s="155">
        <v>5</v>
      </c>
      <c r="U25" s="155" t="s">
        <v>132</v>
      </c>
      <c r="V25" s="161">
        <f>W25+X25+Y25</f>
        <v>0</v>
      </c>
      <c r="W25" s="161">
        <f>COUNTIF($F$35,"=3")+COUNTIF($E$36,"=3")</f>
        <v>0</v>
      </c>
      <c r="X25" s="161">
        <f>IF($F$35&lt;$E$35,1,0)+IF($E$36&lt;$F$36,1,0)</f>
        <v>0</v>
      </c>
      <c r="Y25" s="161"/>
      <c r="Z25" s="155">
        <f>(W25*$V$15)+(X25*$V$16)+($Z$8/2)</f>
        <v>8</v>
      </c>
      <c r="AA25" s="161">
        <f>$F$35+$E$36</f>
        <v>0</v>
      </c>
      <c r="AB25" s="161">
        <f>$E$35+$F$36</f>
        <v>0</v>
      </c>
      <c r="AC25" s="161" t="str">
        <f>IF(AB25=0,"MAX",AA25/AB25)</f>
        <v>MAX</v>
      </c>
      <c r="AD25" s="161">
        <f>$R$35+$Q$36</f>
        <v>0</v>
      </c>
      <c r="AE25" s="161">
        <f>$Q$35+$R$36</f>
        <v>0</v>
      </c>
      <c r="AF25" s="161" t="str">
        <f>IF(AE25=0,"MAX",AD25/AE25)</f>
        <v>MAX</v>
      </c>
      <c r="AG25" s="70"/>
    </row>
    <row r="26" spans="1:33" ht="12">
      <c r="A26" s="180" t="s">
        <v>133</v>
      </c>
      <c r="B26" s="180" t="s">
        <v>93</v>
      </c>
      <c r="C26" s="171" t="s">
        <v>98</v>
      </c>
      <c r="D26" s="171" t="s">
        <v>94</v>
      </c>
      <c r="E26" s="171">
        <f>SUM(IF(G26&gt;H26,1,0))+SUM(IF(I26&gt;J26,1,0))+SUM(IF(K26&gt;L26,1,0))+SUM(IF(M26&gt;N26,1,0))+SUM(IF(O26&gt;P26,1,0))</f>
        <v>0</v>
      </c>
      <c r="F26" s="171">
        <f>SUM(IF(H26&gt;G26,1,0))+SUM(IF(J26&gt;I26,1,0))+SUM(IF(L26&gt;K26,1,0))+SUM(IF(N26&gt;M26,1,0))+SUM(IF(P26&gt;O26,1,0))</f>
        <v>3</v>
      </c>
      <c r="G26" s="185">
        <v>16</v>
      </c>
      <c r="H26" s="185">
        <v>25</v>
      </c>
      <c r="I26" s="171">
        <v>19</v>
      </c>
      <c r="J26" s="186">
        <v>25</v>
      </c>
      <c r="K26" s="185">
        <v>14</v>
      </c>
      <c r="L26" s="185">
        <v>25</v>
      </c>
      <c r="M26" s="171"/>
      <c r="N26" s="171"/>
      <c r="O26" s="185"/>
      <c r="P26" s="185"/>
      <c r="Q26" s="171">
        <f>G26+I26+K26+M26+O26</f>
        <v>49</v>
      </c>
      <c r="R26" s="171">
        <f>H26+J26+L26+N26+P26</f>
        <v>75</v>
      </c>
      <c r="S26" s="152"/>
      <c r="T26" s="155">
        <v>6</v>
      </c>
      <c r="U26" s="155" t="s">
        <v>108</v>
      </c>
      <c r="V26" s="161">
        <f>W26+X26+Y26</f>
        <v>1</v>
      </c>
      <c r="W26" s="161">
        <f>COUNTIF($E$34,"=3")+COUNTIF($F$36,"=3")</f>
        <v>1</v>
      </c>
      <c r="X26" s="161">
        <f>IF($E$34&lt;$F$34,1,0)+IF($F$36&lt;$E$36,1,0)</f>
        <v>0</v>
      </c>
      <c r="Y26" s="161"/>
      <c r="Z26" s="155">
        <f>(W26*$V$15)+(X26*$V$16)+($Z$9/2)</f>
        <v>8</v>
      </c>
      <c r="AA26" s="161">
        <f>$E$34+$F$36</f>
        <v>3</v>
      </c>
      <c r="AB26" s="161">
        <f>$F$34+$E$36</f>
        <v>2</v>
      </c>
      <c r="AC26" s="161">
        <f>IF(AB26=0,"MAX",AA26/AB26)</f>
        <v>1.5</v>
      </c>
      <c r="AD26" s="161">
        <f>$Q$34+$R$36</f>
        <v>100</v>
      </c>
      <c r="AE26" s="161">
        <f>$R$34+$Q$36</f>
        <v>80</v>
      </c>
      <c r="AF26" s="161">
        <f>IF(AE26=0,"MAX",AD26/AE26)</f>
        <v>1.25</v>
      </c>
      <c r="AG26" s="70"/>
    </row>
    <row r="27" spans="1:33" ht="12">
      <c r="A27" s="180" t="s">
        <v>134</v>
      </c>
      <c r="B27" s="180" t="s">
        <v>93</v>
      </c>
      <c r="C27" s="171" t="s">
        <v>95</v>
      </c>
      <c r="D27" s="171" t="s">
        <v>28</v>
      </c>
      <c r="E27" s="171">
        <f>SUM(IF(G27&gt;H27,1,0))+SUM(IF(I27&gt;J27,1,0))+SUM(IF(K27&gt;L27,1,0))+SUM(IF(M27&gt;N27,1,0))+SUM(IF(O27&gt;P27,1,0))</f>
        <v>0</v>
      </c>
      <c r="F27" s="171">
        <f>SUM(IF(H27&gt;G27,1,0))+SUM(IF(J27&gt;I27,1,0))+SUM(IF(L27&gt;K27,1,0))+SUM(IF(N27&gt;M27,1,0))+SUM(IF(P27&gt;O27,1,0))</f>
        <v>3</v>
      </c>
      <c r="G27" s="185">
        <v>20</v>
      </c>
      <c r="H27" s="185">
        <v>25</v>
      </c>
      <c r="I27" s="171">
        <v>15</v>
      </c>
      <c r="J27" s="186">
        <v>25</v>
      </c>
      <c r="K27" s="185">
        <v>8</v>
      </c>
      <c r="L27" s="185">
        <v>25</v>
      </c>
      <c r="M27" s="171"/>
      <c r="N27" s="171"/>
      <c r="O27" s="185"/>
      <c r="P27" s="185"/>
      <c r="Q27" s="171">
        <f>G27+I27+K27+M27+O27</f>
        <v>43</v>
      </c>
      <c r="R27" s="171">
        <f>H27+J27+L27+N27+P27</f>
        <v>75</v>
      </c>
      <c r="S27" s="15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0"/>
    </row>
    <row r="28" spans="1:18" ht="12">
      <c r="A28" s="180" t="s">
        <v>135</v>
      </c>
      <c r="B28" s="180" t="s">
        <v>93</v>
      </c>
      <c r="C28" s="171" t="s">
        <v>95</v>
      </c>
      <c r="D28" s="171" t="s">
        <v>98</v>
      </c>
      <c r="E28" s="171">
        <f>SUM(IF(G28&gt;H28,1,0))+SUM(IF(I28&gt;J28,1,0))+SUM(IF(K28&gt;L28,1,0))+SUM(IF(M28&gt;N28,1,0))+SUM(IF(O28&gt;P28,1,0))</f>
        <v>3</v>
      </c>
      <c r="F28" s="171">
        <f>SUM(IF(H28&gt;G28,1,0))+SUM(IF(J28&gt;I28,1,0))+SUM(IF(L28&gt;K28,1,0))+SUM(IF(N28&gt;M28,1,0))+SUM(IF(P28&gt;O28,1,0))</f>
        <v>0</v>
      </c>
      <c r="G28" s="185">
        <v>27</v>
      </c>
      <c r="H28" s="185">
        <v>25</v>
      </c>
      <c r="I28" s="171">
        <v>25</v>
      </c>
      <c r="J28" s="186">
        <v>9</v>
      </c>
      <c r="K28" s="185">
        <v>25</v>
      </c>
      <c r="L28" s="185">
        <v>15</v>
      </c>
      <c r="M28" s="171"/>
      <c r="N28" s="171"/>
      <c r="O28" s="185"/>
      <c r="P28" s="185"/>
      <c r="Q28" s="171">
        <f>G28+I28+K28+M28+O28</f>
        <v>77</v>
      </c>
      <c r="R28" s="171">
        <f>H28+J28+L28+N28+P28</f>
        <v>49</v>
      </c>
    </row>
    <row r="29" spans="1:18" ht="12">
      <c r="A29" s="180" t="s">
        <v>136</v>
      </c>
      <c r="B29" s="180" t="s">
        <v>93</v>
      </c>
      <c r="C29" s="171" t="s">
        <v>94</v>
      </c>
      <c r="D29" s="171" t="s">
        <v>101</v>
      </c>
      <c r="E29" s="171">
        <f>SUM(IF(G29&gt;H29,1,0))+SUM(IF(I29&gt;J29,1,0))+SUM(IF(K29&gt;L29,1,0))+SUM(IF(M29&gt;N29,1,0))+SUM(IF(O29&gt;P29,1,0))</f>
        <v>1</v>
      </c>
      <c r="F29" s="171">
        <f>SUM(IF(H29&gt;G29,1,0))+SUM(IF(J29&gt;I29,1,0))+SUM(IF(L29&gt;K29,1,0))+SUM(IF(N29&gt;M29,1,0))+SUM(IF(P29&gt;O29,1,0))</f>
        <v>3</v>
      </c>
      <c r="G29" s="185">
        <v>25</v>
      </c>
      <c r="H29" s="185">
        <v>14</v>
      </c>
      <c r="I29" s="171">
        <v>15</v>
      </c>
      <c r="J29" s="186">
        <v>25</v>
      </c>
      <c r="K29" s="185">
        <v>17</v>
      </c>
      <c r="L29" s="185">
        <v>25</v>
      </c>
      <c r="M29" s="171">
        <v>18</v>
      </c>
      <c r="N29" s="171">
        <v>25</v>
      </c>
      <c r="O29" s="185"/>
      <c r="P29" s="185"/>
      <c r="Q29" s="171">
        <f>G29+I29+K29+M29+O29</f>
        <v>75</v>
      </c>
      <c r="R29" s="171">
        <f>H29+J29+L29+N29+P29</f>
        <v>89</v>
      </c>
    </row>
    <row r="30" spans="1:18" ht="12">
      <c r="A30" s="180" t="s">
        <v>137</v>
      </c>
      <c r="B30" s="180" t="s">
        <v>93</v>
      </c>
      <c r="C30" s="171" t="s">
        <v>28</v>
      </c>
      <c r="D30" s="171" t="s">
        <v>67</v>
      </c>
      <c r="E30" s="171">
        <f>SUM(IF(G30&gt;H30,1,0))+SUM(IF(I30&gt;J30,1,0))+SUM(IF(K30&gt;L30,1,0))+SUM(IF(M30&gt;N30,1,0))+SUM(IF(O30&gt;P30,1,0))</f>
        <v>2</v>
      </c>
      <c r="F30" s="171">
        <f>SUM(IF(H30&gt;G30,1,0))+SUM(IF(J30&gt;I30,1,0))+SUM(IF(L30&gt;K30,1,0))+SUM(IF(N30&gt;M30,1,0))+SUM(IF(P30&gt;O30,1,0))</f>
        <v>3</v>
      </c>
      <c r="G30" s="185">
        <v>22</v>
      </c>
      <c r="H30" s="185">
        <v>25</v>
      </c>
      <c r="I30" s="171">
        <v>19</v>
      </c>
      <c r="J30" s="186">
        <v>25</v>
      </c>
      <c r="K30" s="185">
        <v>25</v>
      </c>
      <c r="L30" s="185">
        <v>23</v>
      </c>
      <c r="M30" s="171">
        <v>25</v>
      </c>
      <c r="N30" s="171">
        <v>18</v>
      </c>
      <c r="O30" s="185">
        <v>14</v>
      </c>
      <c r="P30" s="185">
        <v>16</v>
      </c>
      <c r="Q30" s="171">
        <f>G30+I30+K30+M30+O30</f>
        <v>105</v>
      </c>
      <c r="R30" s="171">
        <f>H30+J30+L30+N30+P30</f>
        <v>107</v>
      </c>
    </row>
    <row r="31" spans="1:18" ht="12">
      <c r="A31" s="180" t="s">
        <v>138</v>
      </c>
      <c r="B31" s="180" t="s">
        <v>93</v>
      </c>
      <c r="C31" s="171" t="s">
        <v>98</v>
      </c>
      <c r="D31" s="171" t="s">
        <v>101</v>
      </c>
      <c r="E31" s="171">
        <f>SUM(IF(G31&gt;H31,1,0))+SUM(IF(I31&gt;J31,1,0))+SUM(IF(K31&gt;L31,1,0))+SUM(IF(M31&gt;N31,1,0))+SUM(IF(O31&gt;P31,1,0))</f>
        <v>0</v>
      </c>
      <c r="F31" s="171">
        <f>SUM(IF(H31&gt;G31,1,0))+SUM(IF(J31&gt;I31,1,0))+SUM(IF(L31&gt;K31,1,0))+SUM(IF(N31&gt;M31,1,0))+SUM(IF(P31&gt;O31,1,0))</f>
        <v>3</v>
      </c>
      <c r="G31" s="185">
        <v>16</v>
      </c>
      <c r="H31" s="185">
        <v>25</v>
      </c>
      <c r="I31" s="171">
        <v>10</v>
      </c>
      <c r="J31" s="186">
        <v>25</v>
      </c>
      <c r="K31" s="185">
        <v>21</v>
      </c>
      <c r="L31" s="185">
        <v>25</v>
      </c>
      <c r="M31" s="171"/>
      <c r="N31" s="171"/>
      <c r="O31" s="185"/>
      <c r="P31" s="185"/>
      <c r="Q31" s="171">
        <f>G31+I31+K31+M31+O31</f>
        <v>47</v>
      </c>
      <c r="R31" s="171">
        <f>H31+J31+L31+N31+P31</f>
        <v>75</v>
      </c>
    </row>
    <row r="32" spans="1:18" ht="12">
      <c r="A32" s="203" t="s">
        <v>139</v>
      </c>
      <c r="B32" s="203" t="s">
        <v>93</v>
      </c>
      <c r="C32" s="193" t="s">
        <v>67</v>
      </c>
      <c r="D32" s="193" t="s">
        <v>95</v>
      </c>
      <c r="E32" s="189">
        <f>SUM(IF(G32&gt;H32,1,0))+SUM(IF(I32&gt;J32,1,0))+SUM(IF(K32&gt;L32,1,0))+SUM(IF(M32&gt;N32,1,0))+SUM(IF(O32&gt;P32,1,0))</f>
        <v>3</v>
      </c>
      <c r="F32" s="189">
        <f>SUM(IF(H32&gt;G32,1,0))+SUM(IF(J32&gt;I32,1,0))+SUM(IF(L32&gt;K32,1,0))+SUM(IF(N32&gt;M32,1,0))+SUM(IF(P32&gt;O32,1,0))</f>
        <v>0</v>
      </c>
      <c r="G32" s="204">
        <v>25</v>
      </c>
      <c r="H32" s="204">
        <v>12</v>
      </c>
      <c r="I32" s="189">
        <v>25</v>
      </c>
      <c r="J32" s="205">
        <v>20</v>
      </c>
      <c r="K32" s="204">
        <v>25</v>
      </c>
      <c r="L32" s="204">
        <v>20</v>
      </c>
      <c r="M32" s="189"/>
      <c r="N32" s="189"/>
      <c r="O32" s="204"/>
      <c r="P32" s="204"/>
      <c r="Q32" s="189">
        <f>G32+I32+K32+M32+O32</f>
        <v>75</v>
      </c>
      <c r="R32" s="189">
        <f>H32+J32+L32+N32+P32</f>
        <v>52</v>
      </c>
    </row>
    <row r="33" spans="1:18" ht="12">
      <c r="A33" s="168" t="s">
        <v>140</v>
      </c>
      <c r="B33" s="168" t="s">
        <v>93</v>
      </c>
      <c r="C33" s="171" t="s">
        <v>94</v>
      </c>
      <c r="D33" s="171" t="s">
        <v>28</v>
      </c>
      <c r="E33" s="171">
        <f>SUM(IF(G33&gt;H33,1,0))+SUM(IF(I33&gt;J33,1,0))+SUM(IF(K33&gt;L33,1,0))+SUM(IF(M33&gt;N33,1,0))+SUM(IF(O33&gt;P33,1,0))</f>
        <v>0</v>
      </c>
      <c r="F33" s="171">
        <f>SUM(IF(H33&gt;G33,1,0))+SUM(IF(J33&gt;I33,1,0))+SUM(IF(L33&gt;K33,1,0))+SUM(IF(N33&gt;M33,1,0))+SUM(IF(P33&gt;O33,1,0))</f>
        <v>3</v>
      </c>
      <c r="G33" s="185">
        <v>20</v>
      </c>
      <c r="H33" s="185">
        <v>25</v>
      </c>
      <c r="I33" s="171">
        <v>15</v>
      </c>
      <c r="J33" s="186">
        <v>25</v>
      </c>
      <c r="K33" s="185">
        <v>23</v>
      </c>
      <c r="L33" s="185">
        <v>25</v>
      </c>
      <c r="M33" s="171"/>
      <c r="N33" s="171"/>
      <c r="O33" s="185"/>
      <c r="P33" s="185"/>
      <c r="Q33" s="171">
        <f>G33+I33+K33+M33+O33</f>
        <v>58</v>
      </c>
      <c r="R33" s="171">
        <f>H33+J33+L33+N33+P33</f>
        <v>75</v>
      </c>
    </row>
    <row r="34" spans="1:21" ht="12">
      <c r="A34" s="206" t="s">
        <v>66</v>
      </c>
      <c r="B34" s="207" t="s">
        <v>93</v>
      </c>
      <c r="C34" s="206" t="s">
        <v>28</v>
      </c>
      <c r="D34" s="206" t="s">
        <v>67</v>
      </c>
      <c r="E34" s="171">
        <f>SUM(IF(G34&gt;H34,1,0))+SUM(IF(I34&gt;J34,1,0))+SUM(IF(K34&gt;L34,1,0))+SUM(IF(M34&gt;N34,1,0))+SUM(IF(O34&gt;P34,1,0))</f>
        <v>3</v>
      </c>
      <c r="F34" s="171">
        <f>SUM(IF(H34&gt;G34,1,0))+SUM(IF(J34&gt;I34,1,0))+SUM(IF(L34&gt;K34,1,0))+SUM(IF(N34&gt;M34,1,0))+SUM(IF(P34&gt;O34,1,0))</f>
        <v>2</v>
      </c>
      <c r="G34" s="208">
        <v>25</v>
      </c>
      <c r="H34" s="208">
        <v>13</v>
      </c>
      <c r="I34" s="208">
        <v>18</v>
      </c>
      <c r="J34" s="206">
        <v>25</v>
      </c>
      <c r="K34" s="208">
        <v>25</v>
      </c>
      <c r="L34" s="208">
        <v>10</v>
      </c>
      <c r="M34" s="208">
        <v>17</v>
      </c>
      <c r="N34" s="208">
        <v>25</v>
      </c>
      <c r="O34" s="208">
        <v>15</v>
      </c>
      <c r="P34" s="208">
        <v>7</v>
      </c>
      <c r="Q34" s="208">
        <f>G34+I34+K34+M34+O34</f>
        <v>100</v>
      </c>
      <c r="R34" s="208">
        <f>H34+J34+L34+N34+P34</f>
        <v>80</v>
      </c>
      <c r="S34" s="152" t="s">
        <v>141</v>
      </c>
      <c r="T34" s="161"/>
      <c r="U34" s="161"/>
    </row>
    <row r="35" spans="1:21" ht="12">
      <c r="A35" s="209" t="s">
        <v>142</v>
      </c>
      <c r="B35" s="209" t="s">
        <v>93</v>
      </c>
      <c r="C35" s="161"/>
      <c r="D35" s="161"/>
      <c r="E35" s="161">
        <f>SUM(IF(G35&gt;H35,1,0))+SUM(IF(I35&gt;J35,1,0))+SUM(IF(K35&gt;L35,1,0))+SUM(IF(M35&gt;N35,1,0))+SUM(IF(O35&gt;P35,1,0))</f>
        <v>0</v>
      </c>
      <c r="F35" s="161">
        <f>SUM(IF(H35&gt;G35,1,0))+SUM(IF(J35&gt;I35,1,0))+SUM(IF(L35&gt;K35,1,0))+SUM(IF(N35&gt;M35,1,0))+SUM(IF(P35&gt;O35,1,0))</f>
        <v>0</v>
      </c>
      <c r="G35" s="152"/>
      <c r="H35" s="161"/>
      <c r="I35" s="161"/>
      <c r="J35" s="162"/>
      <c r="K35" s="163"/>
      <c r="L35" s="152"/>
      <c r="M35" s="152"/>
      <c r="N35" s="152"/>
      <c r="O35" s="152"/>
      <c r="P35" s="152"/>
      <c r="Q35" s="152">
        <f>G35+I35+K35+M35+O35</f>
        <v>0</v>
      </c>
      <c r="R35" s="152">
        <f>H35+J35+L35+N35+P35</f>
        <v>0</v>
      </c>
      <c r="S35" s="152"/>
      <c r="T35" s="161"/>
      <c r="U35" s="161"/>
    </row>
    <row r="36" spans="1:21" ht="12">
      <c r="A36" s="209" t="s">
        <v>143</v>
      </c>
      <c r="B36" s="209" t="s">
        <v>93</v>
      </c>
      <c r="C36" s="161"/>
      <c r="D36" s="161"/>
      <c r="E36" s="161">
        <f>SUM(IF(G36&gt;H36,1,0))+SUM(IF(I36&gt;J36,1,0))+SUM(IF(K36&gt;L36,1,0))+SUM(IF(M36&gt;N36,1,0))+SUM(IF(O36&gt;P36,1,0))</f>
        <v>0</v>
      </c>
      <c r="F36" s="161">
        <f>SUM(IF(H36&gt;G36,1,0))+SUM(IF(J36&gt;I36,1,0))+SUM(IF(L36&gt;K36,1,0))+SUM(IF(N36&gt;M36,1,0))+SUM(IF(P36&gt;O36,1,0))</f>
        <v>0</v>
      </c>
      <c r="G36" s="152"/>
      <c r="H36" s="161"/>
      <c r="I36" s="161"/>
      <c r="J36" s="162"/>
      <c r="K36" s="163"/>
      <c r="L36" s="152"/>
      <c r="M36" s="152"/>
      <c r="N36" s="152"/>
      <c r="O36" s="152"/>
      <c r="P36" s="152"/>
      <c r="Q36" s="152">
        <f>G36+I36+K36+M36+O36</f>
        <v>0</v>
      </c>
      <c r="R36" s="152">
        <f>H36+J36+L36+N36+P36</f>
        <v>0</v>
      </c>
      <c r="S36" s="152"/>
      <c r="T36" s="161"/>
      <c r="U36" s="161"/>
    </row>
    <row r="37" spans="1:21" ht="12">
      <c r="A37" s="209" t="s">
        <v>144</v>
      </c>
      <c r="B37" s="209" t="s">
        <v>93</v>
      </c>
      <c r="C37" s="161"/>
      <c r="D37" s="161"/>
      <c r="E37" s="161">
        <f>SUM(IF(G37&gt;H37,1,0))+SUM(IF(I37&gt;J37,1,0))+SUM(IF(K37&gt;L37,1,0))+SUM(IF(M37&gt;N37,1,0))+SUM(IF(O37&gt;P37,1,0))</f>
        <v>0</v>
      </c>
      <c r="F37" s="161">
        <f>SUM(IF(H37&gt;G37,1,0))+SUM(IF(J37&gt;I37,1,0))+SUM(IF(L37&gt;K37,1,0))+SUM(IF(N37&gt;M37,1,0))+SUM(IF(P37&gt;O37,1,0))</f>
        <v>0</v>
      </c>
      <c r="G37" s="152"/>
      <c r="H37" s="161"/>
      <c r="I37" s="161"/>
      <c r="J37" s="162"/>
      <c r="K37" s="163"/>
      <c r="L37" s="152"/>
      <c r="M37" s="152"/>
      <c r="N37" s="152"/>
      <c r="O37" s="152"/>
      <c r="P37" s="152"/>
      <c r="Q37" s="152">
        <f>G37+I37+K37+M37+O37</f>
        <v>0</v>
      </c>
      <c r="R37" s="152">
        <f>H37+J37+L37+N37+P37</f>
        <v>0</v>
      </c>
      <c r="S37" s="152" t="s">
        <v>145</v>
      </c>
      <c r="T37" s="161"/>
      <c r="U37" s="161"/>
    </row>
    <row r="38" spans="1:21" ht="12">
      <c r="A38" s="209" t="s">
        <v>146</v>
      </c>
      <c r="B38" s="209" t="s">
        <v>93</v>
      </c>
      <c r="C38" s="161"/>
      <c r="D38" s="161"/>
      <c r="E38" s="161">
        <f>SUM(IF(G38&gt;H38,1,0))+SUM(IF(I38&gt;J38,1,0))+SUM(IF(K38&gt;L38,1,0))+SUM(IF(M38&gt;N38,1,0))+SUM(IF(O38&gt;P38,1,0))</f>
        <v>0</v>
      </c>
      <c r="F38" s="161">
        <f>SUM(IF(H38&gt;G38,1,0))+SUM(IF(J38&gt;I38,1,0))+SUM(IF(L38&gt;K38,1,0))+SUM(IF(N38&gt;M38,1,0))+SUM(IF(P38&gt;O38,1,0))</f>
        <v>0</v>
      </c>
      <c r="G38" s="152"/>
      <c r="H38" s="161"/>
      <c r="I38" s="161"/>
      <c r="J38" s="162"/>
      <c r="K38" s="163"/>
      <c r="L38" s="152"/>
      <c r="M38" s="152"/>
      <c r="N38" s="152"/>
      <c r="O38" s="152"/>
      <c r="P38" s="152"/>
      <c r="Q38" s="152">
        <f>G38+I38+K38+M38+O38</f>
        <v>0</v>
      </c>
      <c r="R38" s="152">
        <f>H38+J38+L38+N38+P38</f>
        <v>0</v>
      </c>
      <c r="S38" s="152"/>
      <c r="T38" s="161"/>
      <c r="U38" s="161"/>
    </row>
    <row r="39" spans="1:21" ht="12">
      <c r="A39" s="209" t="s">
        <v>147</v>
      </c>
      <c r="B39" s="209" t="s">
        <v>93</v>
      </c>
      <c r="C39" s="161"/>
      <c r="D39" s="161"/>
      <c r="E39" s="161">
        <f>SUM(IF(G39&gt;H39,1,0))+SUM(IF(I39&gt;J39,1,0))+SUM(IF(K39&gt;L39,1,0))+SUM(IF(M39&gt;N39,1,0))+SUM(IF(O39&gt;P39,1,0))</f>
        <v>0</v>
      </c>
      <c r="F39" s="161">
        <f>SUM(IF(H39&gt;G39,1,0))+SUM(IF(J39&gt;I39,1,0))+SUM(IF(L39&gt;K39,1,0))+SUM(IF(N39&gt;M39,1,0))+SUM(IF(P39&gt;O39,1,0))</f>
        <v>0</v>
      </c>
      <c r="G39" s="152"/>
      <c r="H39" s="161"/>
      <c r="I39" s="161"/>
      <c r="J39" s="162"/>
      <c r="K39" s="163"/>
      <c r="L39" s="152"/>
      <c r="M39" s="152"/>
      <c r="N39" s="152"/>
      <c r="O39" s="152"/>
      <c r="P39" s="152"/>
      <c r="Q39" s="152">
        <f>G39+I39+K39+M39+O39</f>
        <v>0</v>
      </c>
      <c r="R39" s="152">
        <f>H39+J39+L39+N39+P39</f>
        <v>0</v>
      </c>
      <c r="S39" s="152"/>
      <c r="T39" s="161"/>
      <c r="U39" s="161"/>
    </row>
  </sheetData>
  <mergeCells count="18">
    <mergeCell ref="A1:AF1"/>
    <mergeCell ref="C2:D2"/>
    <mergeCell ref="E2:F2"/>
    <mergeCell ref="G2:R2"/>
    <mergeCell ref="V2:Y2"/>
    <mergeCell ref="AA2:AC2"/>
    <mergeCell ref="AD2:AF2"/>
    <mergeCell ref="E3:F3"/>
    <mergeCell ref="G3:H3"/>
    <mergeCell ref="I3:J3"/>
    <mergeCell ref="K3:L3"/>
    <mergeCell ref="M3:N3"/>
    <mergeCell ref="O3:P3"/>
    <mergeCell ref="Q3:R3"/>
    <mergeCell ref="U14:V14"/>
    <mergeCell ref="V19:Y19"/>
    <mergeCell ref="AA19:AC19"/>
    <mergeCell ref="AD19:AF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5"/>
  <sheetViews>
    <sheetView showGridLines="0" workbookViewId="0" topLeftCell="C1">
      <selection activeCell="N32" sqref="N32"/>
    </sheetView>
  </sheetViews>
  <sheetFormatPr defaultColWidth="9.140625" defaultRowHeight="12.75"/>
  <cols>
    <col min="1" max="1" width="6.7109375" style="166" customWidth="1"/>
    <col min="2" max="2" width="23.28125" style="166" customWidth="1"/>
    <col min="3" max="4" width="21.8515625" style="2" customWidth="1"/>
    <col min="5" max="5" width="2.00390625" style="23" customWidth="1"/>
    <col min="6" max="6" width="2.00390625" style="4" customWidth="1"/>
    <col min="7" max="9" width="3.00390625" style="4" customWidth="1"/>
    <col min="10" max="10" width="3.00390625" style="5" customWidth="1"/>
    <col min="11" max="16" width="3.00390625" style="4" customWidth="1"/>
    <col min="17" max="17" width="4.28125" style="4" customWidth="1"/>
    <col min="18" max="18" width="4.00390625" style="4" customWidth="1"/>
    <col min="19" max="19" width="4.140625" style="11" customWidth="1"/>
    <col min="20" max="20" width="2.00390625" style="4" customWidth="1"/>
    <col min="21" max="21" width="22.57421875" style="4" customWidth="1"/>
    <col min="22" max="22" width="5.00390625" style="4" customWidth="1"/>
    <col min="23" max="23" width="4.7109375" style="4" customWidth="1"/>
    <col min="24" max="24" width="4.57421875" style="4" customWidth="1"/>
    <col min="25" max="25" width="4.421875" style="4" customWidth="1"/>
    <col min="26" max="26" width="6.140625" style="4" customWidth="1"/>
    <col min="27" max="27" width="4.7109375" style="4" customWidth="1"/>
    <col min="28" max="28" width="4.57421875" style="4" customWidth="1"/>
    <col min="29" max="29" width="5.140625" style="4" customWidth="1"/>
    <col min="30" max="30" width="4.7109375" style="4" customWidth="1"/>
    <col min="31" max="31" width="5.00390625" style="4" customWidth="1"/>
    <col min="32" max="32" width="5.140625" style="4" customWidth="1"/>
    <col min="33" max="16384" width="9.140625" style="2" customWidth="1"/>
  </cols>
  <sheetData>
    <row r="1" spans="1:32" ht="128.2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</row>
    <row r="2" spans="1:32" ht="12">
      <c r="A2" s="168"/>
      <c r="B2" s="168"/>
      <c r="C2" s="169" t="s">
        <v>79</v>
      </c>
      <c r="D2" s="169"/>
      <c r="E2" s="170"/>
      <c r="F2" s="170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22"/>
      <c r="T2" s="34"/>
      <c r="U2" s="34" t="s">
        <v>80</v>
      </c>
      <c r="V2" s="172" t="s">
        <v>81</v>
      </c>
      <c r="W2" s="172"/>
      <c r="X2" s="172"/>
      <c r="Y2" s="172"/>
      <c r="Z2" s="34" t="s">
        <v>82</v>
      </c>
      <c r="AA2" s="34" t="s">
        <v>83</v>
      </c>
      <c r="AB2" s="34"/>
      <c r="AC2" s="34"/>
      <c r="AD2" s="34" t="s">
        <v>82</v>
      </c>
      <c r="AE2" s="34"/>
      <c r="AF2" s="34"/>
    </row>
    <row r="3" spans="1:32" ht="12">
      <c r="A3" s="173" t="s">
        <v>7</v>
      </c>
      <c r="B3" s="173" t="s">
        <v>8</v>
      </c>
      <c r="C3" s="174" t="s">
        <v>9</v>
      </c>
      <c r="D3" s="174" t="s">
        <v>10</v>
      </c>
      <c r="E3" s="174" t="s">
        <v>83</v>
      </c>
      <c r="F3" s="174"/>
      <c r="G3" s="175">
        <v>1</v>
      </c>
      <c r="H3" s="175"/>
      <c r="I3" s="174">
        <v>2</v>
      </c>
      <c r="J3" s="174"/>
      <c r="K3" s="175">
        <v>3</v>
      </c>
      <c r="L3" s="175"/>
      <c r="M3" s="174">
        <v>4</v>
      </c>
      <c r="N3" s="174"/>
      <c r="O3" s="175">
        <v>5</v>
      </c>
      <c r="P3" s="175"/>
      <c r="Q3" s="174" t="s">
        <v>84</v>
      </c>
      <c r="R3" s="174"/>
      <c r="S3" s="22"/>
      <c r="T3" s="34" t="s">
        <v>85</v>
      </c>
      <c r="U3" s="34" t="s">
        <v>86</v>
      </c>
      <c r="V3" s="172" t="s">
        <v>84</v>
      </c>
      <c r="W3" s="34" t="s">
        <v>87</v>
      </c>
      <c r="X3" s="34" t="s">
        <v>88</v>
      </c>
      <c r="Y3" s="210" t="s">
        <v>89</v>
      </c>
      <c r="Z3" s="34" t="s">
        <v>90</v>
      </c>
      <c r="AA3" s="34" t="s">
        <v>87</v>
      </c>
      <c r="AB3" s="102" t="s">
        <v>88</v>
      </c>
      <c r="AC3" s="34" t="s">
        <v>91</v>
      </c>
      <c r="AD3" s="34" t="s">
        <v>87</v>
      </c>
      <c r="AE3" s="102" t="s">
        <v>88</v>
      </c>
      <c r="AF3" s="34" t="s">
        <v>91</v>
      </c>
    </row>
    <row r="4" spans="1:32" ht="12.75">
      <c r="A4" s="180" t="s">
        <v>148</v>
      </c>
      <c r="B4" s="180" t="s">
        <v>149</v>
      </c>
      <c r="C4" s="211" t="s">
        <v>150</v>
      </c>
      <c r="D4" s="211" t="s">
        <v>151</v>
      </c>
      <c r="E4" s="181">
        <f>SUM(IF(G4&gt;H4,1,0))+SUM(IF(I4&gt;J4,1,0))+SUM(IF(K4&gt;L4,1,0))+SUM(IF(M4&gt;N4,1,0))+SUM(IF(O4&gt;P4,1,0))</f>
        <v>1</v>
      </c>
      <c r="F4" s="181">
        <f>SUM(IF(H4&gt;G4,1,0))+SUM(IF(J4&gt;I4,1,0))+SUM(IF(L4&gt;K4,1,0))+SUM(IF(N4&gt;M4,1,0))+SUM(IF(P4&gt;O4,1,0))</f>
        <v>3</v>
      </c>
      <c r="G4" s="182">
        <v>21</v>
      </c>
      <c r="H4" s="182">
        <v>25</v>
      </c>
      <c r="I4" s="181">
        <v>25</v>
      </c>
      <c r="J4" s="181">
        <v>16</v>
      </c>
      <c r="K4" s="182">
        <v>27</v>
      </c>
      <c r="L4" s="182">
        <v>29</v>
      </c>
      <c r="M4" s="181">
        <v>15</v>
      </c>
      <c r="N4" s="181">
        <v>25</v>
      </c>
      <c r="O4" s="182"/>
      <c r="P4" s="182"/>
      <c r="Q4" s="181">
        <f>G4+I4+K4+M4+O4</f>
        <v>88</v>
      </c>
      <c r="R4" s="181">
        <f>H4+J4+L4+N4+P4</f>
        <v>95</v>
      </c>
      <c r="T4" s="169">
        <v>1</v>
      </c>
      <c r="U4" s="169" t="s">
        <v>152</v>
      </c>
      <c r="V4" s="171">
        <f>W4+X4+Y4</f>
        <v>6</v>
      </c>
      <c r="W4" s="171">
        <f>COUNTIF($F$7,"=3")+COUNTIF($E$10,"=3")+COUNTIF($F$13,"=3")+COUNTIF($E$16,"=3")+COUNTIF($F$19,"=3")+COUNTIF($E$22,"=3")</f>
        <v>6</v>
      </c>
      <c r="X4" s="171">
        <f>SUM(IF($F$7&lt;$E$7,1,0))+SUM(IF($E$10&lt;$F$10,1,0))+SUM(IF($F$13&lt;$E$13,1,0))+SUM(IF($E$16&lt;$F$16,1,0))+SUM(IF($F$19&lt;$E$19,1,0))+SUM(IF($E$22&lt;$F$22,1,0))</f>
        <v>0</v>
      </c>
      <c r="Y4" s="171"/>
      <c r="Z4" s="169">
        <f>(W4*$V$34)+(X4*$V$35)</f>
        <v>18</v>
      </c>
      <c r="AA4" s="171">
        <f>$F$7+$E$10+$F$13+$E$16+$F$19+$E$22</f>
        <v>18</v>
      </c>
      <c r="AB4" s="171">
        <f>$E$7+$F$10+$E$13+$F$16+$E$19+$F$22</f>
        <v>2</v>
      </c>
      <c r="AC4" s="171">
        <f>IF(AB4=0,"MAX",AA4/AB4)</f>
        <v>9</v>
      </c>
      <c r="AD4" s="171">
        <f>$R$7+$Q$10+$R$13+$Q$16+$R$19+$Q$22</f>
        <v>497</v>
      </c>
      <c r="AE4" s="171">
        <f>$Q$7+$R$10+$Q$13+$R$16+$Q$19+$R$22</f>
        <v>334</v>
      </c>
      <c r="AF4" s="171">
        <f>IF(AE4=0,"MAX",AD4/AE4)</f>
        <v>1.4880239520958083</v>
      </c>
    </row>
    <row r="5" spans="1:32" ht="12.75">
      <c r="A5" s="180" t="s">
        <v>153</v>
      </c>
      <c r="B5" s="168" t="s">
        <v>149</v>
      </c>
      <c r="C5" s="211" t="s">
        <v>154</v>
      </c>
      <c r="D5" s="211" t="s">
        <v>155</v>
      </c>
      <c r="E5" s="181">
        <f>SUM(IF(G5&gt;H5,1,0))+SUM(IF(I5&gt;J5,1,0))+SUM(IF(K5&gt;L5,1,0))+SUM(IF(M5&gt;N5,1,0))+SUM(IF(O5&gt;P5,1,0))</f>
        <v>3</v>
      </c>
      <c r="F5" s="181">
        <f>SUM(IF(H5&gt;G5,1,0))+SUM(IF(J5&gt;I5,1,0))+SUM(IF(L5&gt;K5,1,0))+SUM(IF(N5&gt;M5,1,0))+SUM(IF(P5&gt;O5,1,0))</f>
        <v>0</v>
      </c>
      <c r="G5" s="185">
        <v>25</v>
      </c>
      <c r="H5" s="185">
        <v>14</v>
      </c>
      <c r="I5" s="171">
        <v>25</v>
      </c>
      <c r="J5" s="171">
        <v>16</v>
      </c>
      <c r="K5" s="185">
        <v>25</v>
      </c>
      <c r="L5" s="185">
        <v>16</v>
      </c>
      <c r="M5" s="171"/>
      <c r="N5" s="171"/>
      <c r="O5" s="185"/>
      <c r="P5" s="185"/>
      <c r="Q5" s="171">
        <f>G5+I5+K5+M5+O5</f>
        <v>75</v>
      </c>
      <c r="R5" s="171">
        <f>H5+J5+L5+N5+P5</f>
        <v>46</v>
      </c>
      <c r="T5" s="169">
        <v>2</v>
      </c>
      <c r="U5" s="169" t="s">
        <v>151</v>
      </c>
      <c r="V5" s="171">
        <f>W5+X5+Y5</f>
        <v>6</v>
      </c>
      <c r="W5" s="171">
        <f>COUNTIF($F$4,"=3")+COUNTIF($E$7,"=3")+COUNTIF($E$11,"=3")+COUNTIF($E$15,"=3")+COUNTIF($F$21,"=3")+COUNTIF($F$23,"=3")</f>
        <v>5</v>
      </c>
      <c r="X5" s="171">
        <f>SUM(IF($F$4&lt;$E$4,1,0))+SUM(IF($E$7&lt;$F$7,1,0))+SUM(IF($E$11&lt;$F$11,1,0))+SUM(IF($E$15&lt;$F$15,1,0))+SUM(IF($F$21&lt;$E$21,1,0))+SUM(IF($F$23&lt;$E$23,1,0))</f>
        <v>1</v>
      </c>
      <c r="Y5" s="171"/>
      <c r="Z5" s="169">
        <f>(W5*$V$34)+(X5*$V$35)</f>
        <v>16</v>
      </c>
      <c r="AA5" s="171">
        <f>$F$4+$E$7+$E$11+$E$15+$F$21+$F$23</f>
        <v>16</v>
      </c>
      <c r="AB5" s="171">
        <f>$E$4+$F$7+$F$11+$F$15+$E$21+$E$23</f>
        <v>6</v>
      </c>
      <c r="AC5" s="171">
        <f>IF(AB5=0,"MAX",AA5/AB5)</f>
        <v>2.6666666666666665</v>
      </c>
      <c r="AD5" s="171">
        <f>$R$4+$Q$7+$Q$11+$Q$15+$R$21+$R$23</f>
        <v>512</v>
      </c>
      <c r="AE5" s="171">
        <f>$Q$4+$R$7+$R$11+$R$15+$Q$21+$Q$23</f>
        <v>425</v>
      </c>
      <c r="AF5" s="171">
        <f>IF(AE5=0,"MAX",AD5/AE5)</f>
        <v>1.204705882352941</v>
      </c>
    </row>
    <row r="6" spans="1:32" ht="12.75">
      <c r="A6" s="180" t="s">
        <v>156</v>
      </c>
      <c r="B6" s="168" t="s">
        <v>149</v>
      </c>
      <c r="C6" s="211" t="s">
        <v>157</v>
      </c>
      <c r="D6" s="211" t="s">
        <v>158</v>
      </c>
      <c r="E6" s="181">
        <f>SUM(IF(G6&gt;H6,1,0))+SUM(IF(I6&gt;J6,1,0))+SUM(IF(K6&gt;L6,1,0))+SUM(IF(M6&gt;N6,1,0))+SUM(IF(O6&gt;P6,1,0))</f>
        <v>3</v>
      </c>
      <c r="F6" s="171">
        <f>SUM(IF(H6&gt;G6,1,0))+SUM(IF(J6&gt;I6,1,0))+SUM(IF(L6&gt;K6,1,0))+SUM(IF(N6&gt;M6,1,0))+SUM(IF(P6&gt;O6,1,0))</f>
        <v>1</v>
      </c>
      <c r="G6" s="185">
        <v>25</v>
      </c>
      <c r="H6" s="185">
        <v>15</v>
      </c>
      <c r="I6" s="171">
        <v>19</v>
      </c>
      <c r="J6" s="171">
        <v>25</v>
      </c>
      <c r="K6" s="185">
        <v>25</v>
      </c>
      <c r="L6" s="185">
        <v>9</v>
      </c>
      <c r="M6" s="171">
        <v>25</v>
      </c>
      <c r="N6" s="171">
        <v>12</v>
      </c>
      <c r="O6" s="185"/>
      <c r="P6" s="185"/>
      <c r="Q6" s="171">
        <f>G6+I6+K6+M6+O6</f>
        <v>94</v>
      </c>
      <c r="R6" s="171">
        <f>H6+J6+L6+N6+P6</f>
        <v>61</v>
      </c>
      <c r="T6" s="169">
        <v>3</v>
      </c>
      <c r="U6" s="169" t="s">
        <v>159</v>
      </c>
      <c r="V6" s="171">
        <f>W6+X6+Y6</f>
        <v>6</v>
      </c>
      <c r="W6" s="171">
        <f>COUNTIF($E$4,"=3")+COUNTIF($E$8,"=3")+COUNTIF($E$12,"=3")+COUNTIF($F$18,"=3")+COUNTIF($F$20,"=3")+COUNTIF($F$22,"=3")</f>
        <v>3</v>
      </c>
      <c r="X6" s="171">
        <f>SUM(IF($E$4&lt;$F$4,1,0))+SUM(IF($E$8&lt;$F$8,1,0))+SUM(IF($E$12&lt;$F$12,1,0))+SUM(IF($F$18&lt;$E$18,1,0))+SUM(IF($F$20&lt;$E$20,1,0))+SUM(IF($F$22&lt;$E$22,1,0))</f>
        <v>3</v>
      </c>
      <c r="Y6" s="171"/>
      <c r="Z6" s="169">
        <f>(W6*$V$34)+(X6*$V$35)</f>
        <v>12</v>
      </c>
      <c r="AA6" s="171">
        <f>$E$4+$E$8+$E$12+$F$18+$F$20+$F$22</f>
        <v>13</v>
      </c>
      <c r="AB6" s="171">
        <f>$F$4+$F$8+$F$12+$E$18+$E$20+$E$22</f>
        <v>10</v>
      </c>
      <c r="AC6" s="171">
        <f>IF(AB6=0,"MAX",AA6/AB6)</f>
        <v>1.3</v>
      </c>
      <c r="AD6" s="171">
        <f>$Q$4+$Q$8+$Q$12+$R$18+$R$20+$R$22</f>
        <v>506</v>
      </c>
      <c r="AE6" s="171">
        <f>$R$4+$R$8+$R$12+$Q$18+$Q$20+$Q$22</f>
        <v>483</v>
      </c>
      <c r="AF6" s="171">
        <f>IF(AE6=0,"MAX",AD6/AE6)</f>
        <v>1.0476190476190477</v>
      </c>
    </row>
    <row r="7" spans="1:32" ht="12.75">
      <c r="A7" s="180" t="s">
        <v>160</v>
      </c>
      <c r="B7" s="168" t="s">
        <v>149</v>
      </c>
      <c r="C7" s="211" t="s">
        <v>151</v>
      </c>
      <c r="D7" s="211" t="s">
        <v>161</v>
      </c>
      <c r="E7" s="181">
        <f>SUM(IF(G7&gt;H7,1,0))+SUM(IF(I7&gt;J7,1,0))+SUM(IF(K7&gt;L7,1,0))+SUM(IF(M7&gt;N7,1,0))+SUM(IF(O7&gt;P7,1,0))</f>
        <v>1</v>
      </c>
      <c r="F7" s="171">
        <f>SUM(IF(H7&gt;G7,1,0))+SUM(IF(J7&gt;I7,1,0))+SUM(IF(L7&gt;K7,1,0))+SUM(IF(N7&gt;M7,1,0))+SUM(IF(P7&gt;O7,1,0))</f>
        <v>3</v>
      </c>
      <c r="G7" s="185">
        <v>20</v>
      </c>
      <c r="H7" s="185">
        <v>25</v>
      </c>
      <c r="I7" s="171">
        <v>26</v>
      </c>
      <c r="J7" s="171">
        <v>24</v>
      </c>
      <c r="K7" s="185">
        <v>17</v>
      </c>
      <c r="L7" s="185">
        <v>25</v>
      </c>
      <c r="M7" s="171">
        <v>14</v>
      </c>
      <c r="N7" s="171">
        <v>25</v>
      </c>
      <c r="O7" s="185"/>
      <c r="P7" s="185"/>
      <c r="Q7" s="171">
        <f>G7+I7+K7+M7+O7</f>
        <v>77</v>
      </c>
      <c r="R7" s="171">
        <f>H7+J7+L7+N7+P7</f>
        <v>99</v>
      </c>
      <c r="T7" s="169">
        <v>4</v>
      </c>
      <c r="U7" s="169" t="s">
        <v>162</v>
      </c>
      <c r="V7" s="171">
        <f>W7+X7+Y7</f>
        <v>6</v>
      </c>
      <c r="W7" s="171">
        <f>COUNTIF($E$5,"=3")+COUNTIF($E$9,"=3")+COUNTIF($F$12,"=3")+COUNTIF($F$15,"=3")+COUNTIF($F$17,"=3")+COUNTIF($E$19,"=3")</f>
        <v>3</v>
      </c>
      <c r="X7" s="171">
        <f>SUM(IF($E$5&lt;$F$5,1,0))+SUM(IF($E$9&lt;$F$9,1,0))+SUM(IF($F$12&lt;$E$12,1,0))+SUM(IF($F$15&lt;$E$15,1,0))+SUM(IF($F$17&lt;$E$17,1,0))+SUM(IF($E$19&lt;$F$19,1,0))</f>
        <v>3</v>
      </c>
      <c r="Y7" s="171"/>
      <c r="Z7" s="169">
        <f>(W7*$V$34)+(X7*$V$35)</f>
        <v>12</v>
      </c>
      <c r="AA7" s="171">
        <f>$E$5+$E$9+$F$12+$F$15+$F$17+$E$19</f>
        <v>9</v>
      </c>
      <c r="AB7" s="171">
        <f>$F$5+$F$9+$E$12+$E$15+$E$17+$F$19</f>
        <v>9</v>
      </c>
      <c r="AC7" s="171">
        <f>IF(AB7=0,"MAX",AA7/AB7)</f>
        <v>1</v>
      </c>
      <c r="AD7" s="171">
        <f>$Q$5+$Q$9+$R$12+$R$15+$R$17+$Q$19</f>
        <v>386</v>
      </c>
      <c r="AE7" s="171">
        <f>$R$5+$R$9+$Q$12+$Q$15+$Q$17+$R$19</f>
        <v>375</v>
      </c>
      <c r="AF7" s="171">
        <f>IF(AE7=0,"MAX",AD7/AE7)</f>
        <v>1.0293333333333334</v>
      </c>
    </row>
    <row r="8" spans="1:32" ht="12.75">
      <c r="A8" s="180" t="s">
        <v>163</v>
      </c>
      <c r="B8" s="168" t="s">
        <v>149</v>
      </c>
      <c r="C8" s="211" t="s">
        <v>150</v>
      </c>
      <c r="D8" s="211" t="s">
        <v>158</v>
      </c>
      <c r="E8" s="181">
        <f>SUM(IF(G8&gt;H8,1,0))+SUM(IF(I8&gt;J8,1,0))+SUM(IF(K8&gt;L8,1,0))+SUM(IF(M8&gt;N8,1,0))+SUM(IF(O8&gt;P8,1,0))</f>
        <v>2</v>
      </c>
      <c r="F8" s="171">
        <f>SUM(IF(H8&gt;G8,1,0))+SUM(IF(J8&gt;I8,1,0))+SUM(IF(L8&gt;K8,1,0))+SUM(IF(N8&gt;M8,1,0))+SUM(IF(P8&gt;O8,1,0))</f>
        <v>3</v>
      </c>
      <c r="G8" s="185">
        <v>19</v>
      </c>
      <c r="H8" s="185">
        <v>25</v>
      </c>
      <c r="I8" s="171">
        <v>25</v>
      </c>
      <c r="J8" s="186">
        <v>22</v>
      </c>
      <c r="K8" s="185">
        <v>21</v>
      </c>
      <c r="L8" s="185">
        <v>25</v>
      </c>
      <c r="M8" s="171">
        <v>25</v>
      </c>
      <c r="N8" s="171">
        <v>15</v>
      </c>
      <c r="O8" s="185">
        <v>10</v>
      </c>
      <c r="P8" s="185">
        <v>15</v>
      </c>
      <c r="Q8" s="171">
        <f>G8+I8+K8+M8+O8</f>
        <v>100</v>
      </c>
      <c r="R8" s="171">
        <f>H8+J8+L8+N8+P8</f>
        <v>102</v>
      </c>
      <c r="T8" s="169">
        <v>5</v>
      </c>
      <c r="U8" s="187" t="s">
        <v>164</v>
      </c>
      <c r="V8" s="188">
        <f>W8+X8+Y8</f>
        <v>6</v>
      </c>
      <c r="W8" s="188">
        <f>COUNTIF($E$6,"=3")+COUNTIF($F$9,"=3")+COUNTIF($F$14,"=3")+COUNTIF($F$16,"=3")+COUNTIF($E$20,"=3")+COUNTIF($E$23,"=3")</f>
        <v>2</v>
      </c>
      <c r="X8" s="188">
        <f>SUM(IF($E$6&lt;$F$6,1,0))+SUM(IF($F$9&lt;$E$9,1,0))+SUM(IF($F$14&lt;$E$14,1,0))+SUM(IF($F$16&lt;$E$16,1,0))+SUM(IF($E$20&lt;$F$20,1,0))+SUM(IF($E$23&lt;$F$23,1,0))</f>
        <v>4</v>
      </c>
      <c r="Y8" s="188"/>
      <c r="Z8" s="187">
        <f>(W8*$V$34)+(X8*$V$35)</f>
        <v>10</v>
      </c>
      <c r="AA8" s="188">
        <f>$E$6+$F$9+$F$14+$F$16+$E$20+$E$23</f>
        <v>8</v>
      </c>
      <c r="AB8" s="188">
        <f>$F$6+$E$9+$E$14+$E$16+$F$20+$F$23</f>
        <v>14</v>
      </c>
      <c r="AC8" s="188">
        <f>IF(AB8=0,"MAX",AA8/AB8)</f>
        <v>0.5714285714285714</v>
      </c>
      <c r="AD8" s="188">
        <f>$Q$6+$R$9+$R$14+$R$16+$Q$20+$Q$23</f>
        <v>452</v>
      </c>
      <c r="AE8" s="188">
        <f>$R$6+$Q$9+$Q$14+$Q$16+$R$20+$R$23</f>
        <v>485</v>
      </c>
      <c r="AF8" s="188">
        <f>IF(AE8=0,"MAX",AD8/AE8)</f>
        <v>0.931958762886598</v>
      </c>
    </row>
    <row r="9" spans="1:32" ht="12.75">
      <c r="A9" s="180" t="s">
        <v>165</v>
      </c>
      <c r="B9" s="168" t="s">
        <v>149</v>
      </c>
      <c r="C9" s="211" t="s">
        <v>154</v>
      </c>
      <c r="D9" s="211" t="s">
        <v>157</v>
      </c>
      <c r="E9" s="181">
        <f>SUM(IF(G9&gt;H9,1,0))+SUM(IF(I9&gt;J9,1,0))+SUM(IF(K9&gt;L9,1,0))+SUM(IF(M9&gt;N9,1,0))+SUM(IF(O9&gt;P9,1,0))</f>
        <v>3</v>
      </c>
      <c r="F9" s="171">
        <f>SUM(IF(H9&gt;G9,1,0))+SUM(IF(J9&gt;I9,1,0))+SUM(IF(L9&gt;K9,1,0))+SUM(IF(N9&gt;M9,1,0))+SUM(IF(P9&gt;O9,1,0))</f>
        <v>0</v>
      </c>
      <c r="G9" s="185">
        <v>25</v>
      </c>
      <c r="H9" s="185">
        <v>22</v>
      </c>
      <c r="I9" s="171">
        <v>25</v>
      </c>
      <c r="J9" s="186">
        <v>16</v>
      </c>
      <c r="K9" s="185">
        <v>25</v>
      </c>
      <c r="L9" s="185">
        <v>22</v>
      </c>
      <c r="M9" s="171"/>
      <c r="N9" s="171"/>
      <c r="O9" s="185"/>
      <c r="P9" s="185"/>
      <c r="Q9" s="171">
        <f>G9+I9+K9+M9+O9</f>
        <v>75</v>
      </c>
      <c r="R9" s="171">
        <f>H9+J9+L9+N9+P9</f>
        <v>60</v>
      </c>
      <c r="T9" s="169">
        <v>6</v>
      </c>
      <c r="U9" s="187" t="s">
        <v>166</v>
      </c>
      <c r="V9" s="188">
        <f>W9+X9+Y9</f>
        <v>6</v>
      </c>
      <c r="W9" s="188">
        <f>COUNTIF($F$6,"=3")+COUNTIF($F$8,"=3")+COUNTIF($F$11,"=3")+COUNTIF($E$13,"=3")+COUNTIF($E$17,"=3")+COUNTIF($E$24,"=3")</f>
        <v>2</v>
      </c>
      <c r="X9" s="188">
        <f>SUM(IF($F$6&lt;$E$6,1,0))+SUM(IF($F$8&lt;$E$8,1,0))+SUM(IF($F$11&lt;$E$11,1,0))+SUM(IF($E$13&lt;$F$13,1,0))+SUM(IF($E$17&lt;$F$17,1,0))+SUM(IF($E$24&lt;$F$24,1,0))</f>
        <v>4</v>
      </c>
      <c r="Y9" s="188"/>
      <c r="Z9" s="187">
        <f>(W9*$V$34)+(X9*$V$35)</f>
        <v>10</v>
      </c>
      <c r="AA9" s="188">
        <f>$F$6+$F$8+$F$11+$E$13+$E$17+$E$24</f>
        <v>8</v>
      </c>
      <c r="AB9" s="188">
        <f>$E$6+$E$8+$E$11+$F$13+$F$17+$F$24</f>
        <v>14</v>
      </c>
      <c r="AC9" s="188">
        <f>IF(AB9=0,"MAX",AA9/AB9)</f>
        <v>0.5714285714285714</v>
      </c>
      <c r="AD9" s="188">
        <f>$R$6+$R$8+$R$11+$Q$13+$Q$17+$Q$24</f>
        <v>401</v>
      </c>
      <c r="AE9" s="188">
        <f>$Q$6+$Q$8+$Q$11+$R$13+$R$17+$R$24</f>
        <v>506</v>
      </c>
      <c r="AF9" s="188">
        <f>IF(AE9=0,"MAX",AD9/AE9)</f>
        <v>0.7924901185770751</v>
      </c>
    </row>
    <row r="10" spans="1:32" ht="12.75">
      <c r="A10" s="180" t="s">
        <v>167</v>
      </c>
      <c r="B10" s="168" t="s">
        <v>149</v>
      </c>
      <c r="C10" s="211" t="s">
        <v>161</v>
      </c>
      <c r="D10" s="211" t="s">
        <v>155</v>
      </c>
      <c r="E10" s="181">
        <f>SUM(IF(G10&gt;H10,1,0))+SUM(IF(I10&gt;J10,1,0))+SUM(IF(K10&gt;L10,1,0))+SUM(IF(M10&gt;N10,1,0))+SUM(IF(O10&gt;P10,1,0))</f>
        <v>3</v>
      </c>
      <c r="F10" s="171">
        <f>SUM(IF(H10&gt;G10,1,0))+SUM(IF(J10&gt;I10,1,0))+SUM(IF(L10&gt;K10,1,0))+SUM(IF(N10&gt;M10,1,0))+SUM(IF(P10&gt;O10,1,0))</f>
        <v>0</v>
      </c>
      <c r="G10" s="185">
        <v>25</v>
      </c>
      <c r="H10" s="185">
        <v>14</v>
      </c>
      <c r="I10" s="171">
        <v>25</v>
      </c>
      <c r="J10" s="186">
        <v>10</v>
      </c>
      <c r="K10" s="185">
        <v>25</v>
      </c>
      <c r="L10" s="185">
        <v>19</v>
      </c>
      <c r="M10" s="171"/>
      <c r="N10" s="171"/>
      <c r="O10" s="185"/>
      <c r="P10" s="185"/>
      <c r="Q10" s="171">
        <f>G10+I10+K10+M10+O10</f>
        <v>75</v>
      </c>
      <c r="R10" s="171">
        <f>H10+J10+L10+N10+P10</f>
        <v>43</v>
      </c>
      <c r="T10" s="169">
        <v>7</v>
      </c>
      <c r="U10" s="169" t="s">
        <v>168</v>
      </c>
      <c r="V10" s="171">
        <f>W10+X10+Y10</f>
        <v>6</v>
      </c>
      <c r="W10" s="171">
        <f>COUNTIF($F$5,"=3")+COUNTIF($F$10,"=3")+COUNTIF($E$14,"=3")+COUNTIF($E$18,"=3")+COUNTIF($E$21,"=3")+COUNTIF($F$24,"=3")</f>
        <v>0</v>
      </c>
      <c r="X10" s="171">
        <f>SUM(IF($F$5&lt;$E$5,1,0))+SUM(IF($F$10&lt;$E$10,1,0))+SUM(IF($E$14&lt;$F$14,1,0))+SUM(IF($E$18&lt;$F$18,1,0))+SUM(IF($E$21&lt;$F$21,1,0))+SUM(IF($F$24&lt;$E$24,1,0))</f>
        <v>6</v>
      </c>
      <c r="Y10" s="171"/>
      <c r="Z10" s="169">
        <f>(W10*$V$34)+(X10*$V$35)</f>
        <v>6</v>
      </c>
      <c r="AA10" s="171">
        <f>$F$5+$F$10+$E$14+$E$18+$E$21+$F$24</f>
        <v>1</v>
      </c>
      <c r="AB10" s="171">
        <f>$E$5+$E$10+$F$14+$F$18+$F$21+$E$24</f>
        <v>18</v>
      </c>
      <c r="AC10" s="171">
        <f>IF(AB10=0,"MAX",AA10/AB10)</f>
        <v>0.05555555555555555</v>
      </c>
      <c r="AD10" s="171">
        <f>$R$5+$R$10+$Q$14+$Q$18+$Q$21+$R$24</f>
        <v>327</v>
      </c>
      <c r="AE10" s="171">
        <f>$Q$5+$Q$10+$R$14+$R$18+$R$21+$Q$24</f>
        <v>473</v>
      </c>
      <c r="AF10" s="171">
        <f>IF(AE10=0,"MAX",AD10/AE10)</f>
        <v>0.6913319238900634</v>
      </c>
    </row>
    <row r="11" spans="1:18" ht="12.75">
      <c r="A11" s="180" t="s">
        <v>169</v>
      </c>
      <c r="B11" s="168" t="s">
        <v>149</v>
      </c>
      <c r="C11" s="211" t="s">
        <v>151</v>
      </c>
      <c r="D11" s="211" t="s">
        <v>158</v>
      </c>
      <c r="E11" s="181">
        <f>SUM(IF(G11&gt;H11,1,0))+SUM(IF(I11&gt;J11,1,0))+SUM(IF(K11&gt;L11,1,0))+SUM(IF(M11&gt;N11,1,0))+SUM(IF(O11&gt;P11,1,0))</f>
        <v>3</v>
      </c>
      <c r="F11" s="171">
        <f>SUM(IF(H11&gt;G11,1,0))+SUM(IF(J11&gt;I11,1,0))+SUM(IF(L11&gt;K11,1,0))+SUM(IF(N11&gt;M11,1,0))+SUM(IF(P11&gt;O11,1,0))</f>
        <v>1</v>
      </c>
      <c r="G11" s="185">
        <v>25</v>
      </c>
      <c r="H11" s="185">
        <v>14</v>
      </c>
      <c r="I11" s="171">
        <v>25</v>
      </c>
      <c r="J11" s="186">
        <v>17</v>
      </c>
      <c r="K11" s="185">
        <v>20</v>
      </c>
      <c r="L11" s="185">
        <v>25</v>
      </c>
      <c r="M11" s="171">
        <v>25</v>
      </c>
      <c r="N11" s="171">
        <v>21</v>
      </c>
      <c r="O11" s="185"/>
      <c r="P11" s="185"/>
      <c r="Q11" s="171">
        <f>G11+I11+K11+M11+O11</f>
        <v>95</v>
      </c>
      <c r="R11" s="171">
        <f>H11+J11+L11+N11+P11</f>
        <v>77</v>
      </c>
    </row>
    <row r="12" spans="1:23" ht="12.75">
      <c r="A12" s="180" t="s">
        <v>170</v>
      </c>
      <c r="B12" s="168" t="s">
        <v>149</v>
      </c>
      <c r="C12" s="211" t="s">
        <v>150</v>
      </c>
      <c r="D12" s="211" t="s">
        <v>154</v>
      </c>
      <c r="E12" s="181">
        <f>SUM(IF(G12&gt;H12,1,0))+SUM(IF(I12&gt;J12,1,0))+SUM(IF(K12&gt;L12,1,0))+SUM(IF(M12&gt;N12,1,0))+SUM(IF(O12&gt;P12,1,0))</f>
        <v>3</v>
      </c>
      <c r="F12" s="171">
        <f>SUM(IF(H12&gt;G12,1,0))+SUM(IF(J12&gt;I12,1,0))+SUM(IF(L12&gt;K12,1,0))+SUM(IF(N12&gt;M12,1,0))+SUM(IF(P12&gt;O12,1,0))</f>
        <v>0</v>
      </c>
      <c r="G12" s="185">
        <v>25</v>
      </c>
      <c r="H12" s="185">
        <v>19</v>
      </c>
      <c r="I12" s="171">
        <v>25</v>
      </c>
      <c r="J12" s="186">
        <v>17</v>
      </c>
      <c r="K12" s="185">
        <v>25</v>
      </c>
      <c r="L12" s="185">
        <v>18</v>
      </c>
      <c r="M12" s="171"/>
      <c r="N12" s="171"/>
      <c r="O12" s="185"/>
      <c r="P12" s="185"/>
      <c r="Q12" s="171">
        <f>G12+I12+K12+M12+O12</f>
        <v>75</v>
      </c>
      <c r="R12" s="171">
        <f>H12+J12+L12+N12+P12</f>
        <v>54</v>
      </c>
      <c r="T12" s="161"/>
      <c r="U12" s="161"/>
      <c r="V12" s="161"/>
      <c r="W12" s="161"/>
    </row>
    <row r="13" spans="1:20" ht="12.75">
      <c r="A13" s="180" t="s">
        <v>171</v>
      </c>
      <c r="B13" s="168" t="s">
        <v>149</v>
      </c>
      <c r="C13" s="211" t="s">
        <v>158</v>
      </c>
      <c r="D13" s="211" t="s">
        <v>161</v>
      </c>
      <c r="E13" s="181">
        <f>SUM(IF(G13&gt;H13,1,0))+SUM(IF(I13&gt;J13,1,0))+SUM(IF(K13&gt;L13,1,0))+SUM(IF(M13&gt;N13,1,0))+SUM(IF(O13&gt;P13,1,0))</f>
        <v>0</v>
      </c>
      <c r="F13" s="171">
        <f>SUM(IF(H13&gt;G13,1,0))+SUM(IF(J13&gt;I13,1,0))+SUM(IF(L13&gt;K13,1,0))+SUM(IF(N13&gt;M13,1,0))+SUM(IF(P13&gt;O13,1,0))</f>
        <v>3</v>
      </c>
      <c r="G13" s="185">
        <v>15</v>
      </c>
      <c r="H13" s="185">
        <v>25</v>
      </c>
      <c r="I13" s="171">
        <v>5</v>
      </c>
      <c r="J13" s="186">
        <v>25</v>
      </c>
      <c r="K13" s="185">
        <v>19</v>
      </c>
      <c r="L13" s="185">
        <v>25</v>
      </c>
      <c r="M13" s="171"/>
      <c r="N13" s="171"/>
      <c r="O13" s="185"/>
      <c r="P13" s="185"/>
      <c r="Q13" s="171">
        <f>G13+I13+K13+M13+O13</f>
        <v>39</v>
      </c>
      <c r="R13" s="171">
        <f>H13+J13+L13+N13+P13</f>
        <v>75</v>
      </c>
      <c r="T13" s="161"/>
    </row>
    <row r="14" spans="1:32" ht="12.75">
      <c r="A14" s="180" t="s">
        <v>172</v>
      </c>
      <c r="B14" s="168" t="s">
        <v>149</v>
      </c>
      <c r="C14" s="211" t="s">
        <v>155</v>
      </c>
      <c r="D14" s="211" t="s">
        <v>157</v>
      </c>
      <c r="E14" s="181">
        <f>SUM(IF(G14&gt;H14,1,0))+SUM(IF(I14&gt;J14,1,0))+SUM(IF(K14&gt;L14,1,0))+SUM(IF(M14&gt;N14,1,0))+SUM(IF(O14&gt;P14,1,0))</f>
        <v>1</v>
      </c>
      <c r="F14" s="171">
        <f>SUM(IF(H14&gt;G14,1,0))+SUM(IF(J14&gt;I14,1,0))+SUM(IF(L14&gt;K14,1,0))+SUM(IF(N14&gt;M14,1,0))+SUM(IF(P14&gt;O14,1,0))</f>
        <v>3</v>
      </c>
      <c r="G14" s="185">
        <v>25</v>
      </c>
      <c r="H14" s="185">
        <v>20</v>
      </c>
      <c r="I14" s="171">
        <v>20</v>
      </c>
      <c r="J14" s="186">
        <v>25</v>
      </c>
      <c r="K14" s="185">
        <v>17</v>
      </c>
      <c r="L14" s="185">
        <v>25</v>
      </c>
      <c r="M14" s="171">
        <v>19</v>
      </c>
      <c r="N14" s="171">
        <v>25</v>
      </c>
      <c r="O14" s="185"/>
      <c r="P14" s="185"/>
      <c r="Q14" s="171">
        <f>G14+I14+K14+M14+O14</f>
        <v>81</v>
      </c>
      <c r="R14" s="171">
        <f>H14+J14+L14+N14+P14</f>
        <v>95</v>
      </c>
      <c r="T14" s="44"/>
      <c r="U14" s="44" t="s">
        <v>80</v>
      </c>
      <c r="V14" s="212" t="s">
        <v>81</v>
      </c>
      <c r="W14" s="212"/>
      <c r="X14" s="212"/>
      <c r="Y14" s="212"/>
      <c r="Z14" s="44" t="s">
        <v>82</v>
      </c>
      <c r="AA14" s="44" t="s">
        <v>83</v>
      </c>
      <c r="AB14" s="44"/>
      <c r="AC14" s="44"/>
      <c r="AD14" s="44" t="s">
        <v>82</v>
      </c>
      <c r="AE14" s="44"/>
      <c r="AF14" s="44"/>
    </row>
    <row r="15" spans="1:32" ht="12.75">
      <c r="A15" s="180" t="s">
        <v>173</v>
      </c>
      <c r="B15" s="213" t="s">
        <v>149</v>
      </c>
      <c r="C15" s="211" t="s">
        <v>151</v>
      </c>
      <c r="D15" s="211" t="s">
        <v>154</v>
      </c>
      <c r="E15" s="193">
        <f>SUM(IF(G15&gt;H15,1,0))+SUM(IF(I15&gt;J15,1,0))+SUM(IF(K15&gt;L15,1,0))+SUM(IF(M15&gt;N15,1,0))+SUM(IF(O15&gt;P15,1,0))</f>
        <v>3</v>
      </c>
      <c r="F15" s="189">
        <f>SUM(IF(H15&gt;G15,1,0))+SUM(IF(J15&gt;I15,1,0))+SUM(IF(L15&gt;K15,1,0))+SUM(IF(N15&gt;M15,1,0))+SUM(IF(P15&gt;O15,1,0))</f>
        <v>0</v>
      </c>
      <c r="G15" s="204">
        <v>25</v>
      </c>
      <c r="H15" s="204">
        <v>16</v>
      </c>
      <c r="I15" s="189">
        <v>25</v>
      </c>
      <c r="J15" s="205">
        <v>18</v>
      </c>
      <c r="K15" s="204">
        <v>25</v>
      </c>
      <c r="L15" s="204">
        <v>19</v>
      </c>
      <c r="M15" s="189"/>
      <c r="N15" s="189"/>
      <c r="O15" s="204"/>
      <c r="P15" s="204"/>
      <c r="Q15" s="189">
        <f>G15+I15+K15+M15+O15</f>
        <v>75</v>
      </c>
      <c r="R15" s="189">
        <f>H15+J15+L15+N15+P15</f>
        <v>53</v>
      </c>
      <c r="T15" s="44" t="s">
        <v>85</v>
      </c>
      <c r="U15" s="44" t="s">
        <v>86</v>
      </c>
      <c r="V15" s="212" t="s">
        <v>84</v>
      </c>
      <c r="W15" s="44" t="s">
        <v>87</v>
      </c>
      <c r="X15" s="44" t="s">
        <v>88</v>
      </c>
      <c r="Y15" s="214" t="s">
        <v>89</v>
      </c>
      <c r="Z15" s="44" t="s">
        <v>90</v>
      </c>
      <c r="AA15" s="44" t="s">
        <v>87</v>
      </c>
      <c r="AB15" s="94" t="s">
        <v>88</v>
      </c>
      <c r="AC15" s="44" t="s">
        <v>91</v>
      </c>
      <c r="AD15" s="44" t="s">
        <v>87</v>
      </c>
      <c r="AE15" s="94" t="s">
        <v>88</v>
      </c>
      <c r="AF15" s="44" t="s">
        <v>91</v>
      </c>
    </row>
    <row r="16" spans="1:32" ht="12.75">
      <c r="A16" s="180" t="s">
        <v>174</v>
      </c>
      <c r="B16" s="168" t="s">
        <v>149</v>
      </c>
      <c r="C16" s="211" t="s">
        <v>161</v>
      </c>
      <c r="D16" s="211" t="s">
        <v>157</v>
      </c>
      <c r="E16" s="171">
        <f>SUM(IF(G16&gt;H16,1,0))+SUM(IF(I16&gt;J16,1,0))+SUM(IF(K16&gt;L16,1,0))+SUM(IF(M16&gt;N16,1,0))+SUM(IF(O16&gt;P16,1,0))</f>
        <v>3</v>
      </c>
      <c r="F16" s="171">
        <f>SUM(IF(H16&gt;G16,1,0))+SUM(IF(J16&gt;I16,1,0))+SUM(IF(L16&gt;K16,1,0))+SUM(IF(N16&gt;M16,1,0))+SUM(IF(P16&gt;O16,1,0))</f>
        <v>0</v>
      </c>
      <c r="G16" s="185">
        <v>25</v>
      </c>
      <c r="H16" s="185">
        <v>17</v>
      </c>
      <c r="I16" s="171">
        <v>25</v>
      </c>
      <c r="J16" s="186">
        <v>23</v>
      </c>
      <c r="K16" s="185">
        <v>25</v>
      </c>
      <c r="L16" s="185">
        <v>12</v>
      </c>
      <c r="M16" s="171"/>
      <c r="N16" s="171"/>
      <c r="O16" s="185"/>
      <c r="P16" s="185"/>
      <c r="Q16" s="171">
        <f>G16+I16+K16+M16+O16</f>
        <v>75</v>
      </c>
      <c r="R16" s="171">
        <f>H16+J16+L16+N16+P16</f>
        <v>52</v>
      </c>
      <c r="T16" s="169">
        <v>1</v>
      </c>
      <c r="U16" s="169" t="s">
        <v>152</v>
      </c>
      <c r="V16" s="171">
        <f>W16+X16+Y16</f>
        <v>3</v>
      </c>
      <c r="W16" s="171">
        <f>COUNTIF($E$25,"=3")+COUNTIF($F$26,"=3")+COUNTIF($E$30,"=3")</f>
        <v>3</v>
      </c>
      <c r="X16" s="171">
        <f>SUM(IF($E$25&lt;$F$25,1,0))+SUM(IF($F$26&lt;$E$26,1,0))+SUM(IF($E$30&lt;$F$30,1,0))</f>
        <v>0</v>
      </c>
      <c r="Y16" s="171"/>
      <c r="Z16" s="169">
        <f>(W16*$V$34)+(X16*$V$35)+$Z$4/2</f>
        <v>18</v>
      </c>
      <c r="AA16" s="171">
        <f>$E$25+$F$26+$E$30</f>
        <v>9</v>
      </c>
      <c r="AB16" s="171">
        <f>$F$25+$E$26+$F$30</f>
        <v>2</v>
      </c>
      <c r="AC16" s="171">
        <f>IF(AB16=0,"MAX",AA16/AB16)</f>
        <v>4.5</v>
      </c>
      <c r="AD16" s="171">
        <f>$Q$25+$R$26+$Q$30</f>
        <v>271</v>
      </c>
      <c r="AE16" s="171">
        <f>$R$25+$Q$26+$R$30</f>
        <v>189</v>
      </c>
      <c r="AF16" s="171">
        <f>IF(AE16=0,"MAX",AD16/AE16)</f>
        <v>1.433862433862434</v>
      </c>
    </row>
    <row r="17" spans="1:32" ht="12.75">
      <c r="A17" s="180" t="s">
        <v>175</v>
      </c>
      <c r="B17" s="168" t="s">
        <v>149</v>
      </c>
      <c r="C17" s="211" t="s">
        <v>158</v>
      </c>
      <c r="D17" s="211" t="s">
        <v>154</v>
      </c>
      <c r="E17" s="171">
        <f>SUM(IF(G17&gt;H17,1,0))+SUM(IF(I17&gt;J17,1,0))+SUM(IF(K17&gt;L17,1,0))+SUM(IF(M17&gt;N17,1,0))+SUM(IF(O17&gt;P17,1,0))</f>
        <v>0</v>
      </c>
      <c r="F17" s="171">
        <f>SUM(IF(H17&gt;G17,1,0))+SUM(IF(J17&gt;I17,1,0))+SUM(IF(L17&gt;K17,1,0))+SUM(IF(N17&gt;M17,1,0))+SUM(IF(P17&gt;O17,1,0))</f>
        <v>3</v>
      </c>
      <c r="G17" s="185">
        <v>5</v>
      </c>
      <c r="H17" s="185">
        <v>25</v>
      </c>
      <c r="I17" s="171">
        <v>24</v>
      </c>
      <c r="J17" s="186">
        <v>26</v>
      </c>
      <c r="K17" s="185">
        <v>15</v>
      </c>
      <c r="L17" s="185">
        <v>25</v>
      </c>
      <c r="M17" s="171"/>
      <c r="N17" s="171"/>
      <c r="O17" s="185"/>
      <c r="P17" s="185"/>
      <c r="Q17" s="171">
        <f>G17+I17+K17+M17+O17</f>
        <v>44</v>
      </c>
      <c r="R17" s="171">
        <f>H17+J17+L17+N17+P17</f>
        <v>76</v>
      </c>
      <c r="T17" s="169">
        <v>2</v>
      </c>
      <c r="U17" s="208" t="s">
        <v>151</v>
      </c>
      <c r="V17" s="215">
        <f>W17+X17+Y17</f>
        <v>3</v>
      </c>
      <c r="W17" s="215">
        <f>COUNTIF($F$25,"=3")+COUNTIF($E$27,"=3")+COUNTIF($F$29,"=3")</f>
        <v>1</v>
      </c>
      <c r="X17" s="215">
        <f>SUM(IF($F$25&lt;$E$25,1,0))+SUM(IF($E$27&lt;$F$27,1,0))+SUM(IF($F$29&lt;$E$29,1,0))</f>
        <v>2</v>
      </c>
      <c r="Y17" s="215"/>
      <c r="Z17" s="208">
        <f>(W17*$V$34)+(X17*$V$35)+$Z$5/2</f>
        <v>13</v>
      </c>
      <c r="AA17" s="215">
        <f>$F$25+$E$27+$F$29</f>
        <v>6</v>
      </c>
      <c r="AB17" s="215">
        <f>$E$25+$F$27+$E$29</f>
        <v>7</v>
      </c>
      <c r="AC17" s="215">
        <f>IF(AB17=0,"MAX",AA17/AB17)</f>
        <v>0.8571428571428571</v>
      </c>
      <c r="AD17" s="215">
        <f>$R$25+$Q$27+$R$29</f>
        <v>267</v>
      </c>
      <c r="AE17" s="215">
        <f>$Q$25+$R$27+$Q$29</f>
        <v>293</v>
      </c>
      <c r="AF17" s="215">
        <f>IF(AE17=0,"MAX",AD17/AE17)</f>
        <v>0.9112627986348123</v>
      </c>
    </row>
    <row r="18" spans="1:32" ht="12.75">
      <c r="A18" s="180" t="s">
        <v>176</v>
      </c>
      <c r="B18" s="168" t="s">
        <v>149</v>
      </c>
      <c r="C18" s="211" t="s">
        <v>155</v>
      </c>
      <c r="D18" s="211" t="s">
        <v>150</v>
      </c>
      <c r="E18" s="171">
        <f>SUM(IF(G18&gt;H18,1,0))+SUM(IF(I18&gt;J18,1,0))+SUM(IF(K18&gt;L18,1,0))+SUM(IF(M18&gt;N18,1,0))+SUM(IF(O18&gt;P18,1,0))</f>
        <v>0</v>
      </c>
      <c r="F18" s="171">
        <f>SUM(IF(H18&gt;G18,1,0))+SUM(IF(J18&gt;I18,1,0))+SUM(IF(L18&gt;K18,1,0))+SUM(IF(N18&gt;M18,1,0))+SUM(IF(P18&gt;O18,1,0))</f>
        <v>3</v>
      </c>
      <c r="G18" s="185">
        <v>20</v>
      </c>
      <c r="H18" s="185">
        <v>25</v>
      </c>
      <c r="I18" s="171">
        <v>21</v>
      </c>
      <c r="J18" s="186">
        <v>25</v>
      </c>
      <c r="K18" s="185">
        <v>13</v>
      </c>
      <c r="L18" s="185">
        <v>25</v>
      </c>
      <c r="M18" s="171"/>
      <c r="N18" s="171"/>
      <c r="O18" s="185"/>
      <c r="P18" s="185"/>
      <c r="Q18" s="171">
        <f>G18+I18+K18+M18+O18</f>
        <v>54</v>
      </c>
      <c r="R18" s="171">
        <f>H18+J18+L18+N18+P18</f>
        <v>75</v>
      </c>
      <c r="T18" s="176">
        <v>3</v>
      </c>
      <c r="U18" s="169" t="s">
        <v>162</v>
      </c>
      <c r="V18" s="188">
        <f>W18+X18+Y18</f>
        <v>3</v>
      </c>
      <c r="W18" s="188">
        <f>COUNTIF($F$28,"=3")+COUNTIF($E$29,"=3")+COUNTIF($F$30,"=3")</f>
        <v>1</v>
      </c>
      <c r="X18" s="188">
        <f>SUM(IF($F$28&lt;$E$28,1,0))+SUM(IF($E$29&lt;$F$29,1,0))+SUM(IF($F$30&lt;$E$30,1,0))</f>
        <v>2</v>
      </c>
      <c r="Y18" s="188"/>
      <c r="Z18" s="176">
        <f>(W18*$V$34)+(X18*$V$35)+$Z$7/2</f>
        <v>11</v>
      </c>
      <c r="AA18" s="188">
        <f>$F$28+$E$29+$F$30</f>
        <v>6</v>
      </c>
      <c r="AB18" s="188">
        <f>$E$28+$F$29+$E$30</f>
        <v>8</v>
      </c>
      <c r="AC18" s="188">
        <f>IF(AB18=0,"MAX",AA18/AB18)</f>
        <v>0.75</v>
      </c>
      <c r="AD18" s="188">
        <f>$R$28+$Q$29+$R$30</f>
        <v>291</v>
      </c>
      <c r="AE18" s="188">
        <f>$Q$28+$R$29+$Q$30</f>
        <v>307</v>
      </c>
      <c r="AF18" s="188">
        <f>IF(AE18=0,"MAX",AD18/AE18)</f>
        <v>0.9478827361563518</v>
      </c>
    </row>
    <row r="19" spans="1:33" ht="12.75">
      <c r="A19" s="180" t="s">
        <v>177</v>
      </c>
      <c r="B19" s="168" t="s">
        <v>149</v>
      </c>
      <c r="C19" s="211" t="s">
        <v>154</v>
      </c>
      <c r="D19" s="211" t="s">
        <v>161</v>
      </c>
      <c r="E19" s="171">
        <f>SUM(IF(G19&gt;H19,1,0))+SUM(IF(I19&gt;J19,1,0))+SUM(IF(K19&gt;L19,1,0))+SUM(IF(M19&gt;N19,1,0))+SUM(IF(O19&gt;P19,1,0))</f>
        <v>0</v>
      </c>
      <c r="F19" s="171">
        <f>SUM(IF(H19&gt;G19,1,0))+SUM(IF(J19&gt;I19,1,0))+SUM(IF(L19&gt;K19,1,0))+SUM(IF(N19&gt;M19,1,0))+SUM(IF(P19&gt;O19,1,0))</f>
        <v>3</v>
      </c>
      <c r="G19" s="185">
        <v>15</v>
      </c>
      <c r="H19" s="185">
        <v>25</v>
      </c>
      <c r="I19" s="171">
        <v>20</v>
      </c>
      <c r="J19" s="186">
        <v>25</v>
      </c>
      <c r="K19" s="185">
        <v>18</v>
      </c>
      <c r="L19" s="185">
        <v>25</v>
      </c>
      <c r="M19" s="171"/>
      <c r="N19" s="171"/>
      <c r="O19" s="185"/>
      <c r="P19" s="185"/>
      <c r="Q19" s="171">
        <f>G19+I19+K19+M19+O19</f>
        <v>53</v>
      </c>
      <c r="R19" s="171">
        <f>H19+J19+L19+N19+P19</f>
        <v>75</v>
      </c>
      <c r="T19" s="208">
        <v>4</v>
      </c>
      <c r="U19" s="208" t="s">
        <v>159</v>
      </c>
      <c r="V19" s="215">
        <f>W19+X19+Y19</f>
        <v>3</v>
      </c>
      <c r="W19" s="215">
        <f>COUNTIF($E$26,"=3")+COUNTIF($F$27,"=3")+COUNTIF($E$28,"=3")</f>
        <v>1</v>
      </c>
      <c r="X19" s="215">
        <f>SUM(IF($E$26&lt;$F$26,1,0))+SUM(IF($F$27&lt;$E$27,1,0))+SUM(IF($E$28&lt;$F$28,1,0))</f>
        <v>2</v>
      </c>
      <c r="Y19" s="215"/>
      <c r="Z19" s="208">
        <f>(W19*$V$34)+(X19*$V$35)+$Z$6/2</f>
        <v>11</v>
      </c>
      <c r="AA19" s="215">
        <f>$E$26+$F$27+$E$28</f>
        <v>4</v>
      </c>
      <c r="AB19" s="215">
        <f>$F$26+$E$27+$F$28</f>
        <v>8</v>
      </c>
      <c r="AC19" s="215">
        <f>IF(AB19=0,"MAX",AA19/AB19)</f>
        <v>0.5</v>
      </c>
      <c r="AD19" s="215">
        <f>$Q$26+$R$27+$Q$28</f>
        <v>226</v>
      </c>
      <c r="AE19" s="215">
        <f>$R$26+$Q$27+$R$28</f>
        <v>266</v>
      </c>
      <c r="AF19" s="215">
        <f>IF(AE19=0,"MAX",AD19/AE19)</f>
        <v>0.849624060150376</v>
      </c>
      <c r="AG19" s="11"/>
    </row>
    <row r="20" spans="1:33" ht="12.75">
      <c r="A20" s="180" t="s">
        <v>178</v>
      </c>
      <c r="B20" s="168" t="s">
        <v>149</v>
      </c>
      <c r="C20" s="211" t="s">
        <v>157</v>
      </c>
      <c r="D20" s="211" t="s">
        <v>150</v>
      </c>
      <c r="E20" s="171">
        <f>SUM(IF(G20&gt;H20,1,0))+SUM(IF(I20&gt;J20,1,0))+SUM(IF(K20&gt;L20,1,0))+SUM(IF(M20&gt;N20,1,0))+SUM(IF(O20&gt;P20,1,0))</f>
        <v>1</v>
      </c>
      <c r="F20" s="171">
        <f>SUM(IF(H20&gt;G20,1,0))+SUM(IF(J20&gt;I20,1,0))+SUM(IF(L20&gt;K20,1,0))+SUM(IF(N20&gt;M20,1,0))+SUM(IF(P20&gt;O20,1,0))</f>
        <v>3</v>
      </c>
      <c r="G20" s="185">
        <v>22</v>
      </c>
      <c r="H20" s="185">
        <v>25</v>
      </c>
      <c r="I20" s="171">
        <v>22</v>
      </c>
      <c r="J20" s="186">
        <v>25</v>
      </c>
      <c r="K20" s="185">
        <v>25</v>
      </c>
      <c r="L20" s="185">
        <v>23</v>
      </c>
      <c r="M20" s="171">
        <v>11</v>
      </c>
      <c r="N20" s="171">
        <v>25</v>
      </c>
      <c r="O20" s="185"/>
      <c r="P20" s="185"/>
      <c r="Q20" s="171">
        <f>G20+I20+K20+M20+O20</f>
        <v>80</v>
      </c>
      <c r="R20" s="171">
        <f>H20+J20+L20+N20+P20</f>
        <v>98</v>
      </c>
      <c r="T20" s="216">
        <v>5</v>
      </c>
      <c r="U20" s="217" t="s">
        <v>168</v>
      </c>
      <c r="V20" s="218">
        <f>W20+X20+Y20</f>
        <v>2</v>
      </c>
      <c r="W20" s="218">
        <f>COUNTIF($E$31,"=3")+COUNTIF($F$32,"=3")</f>
        <v>2</v>
      </c>
      <c r="X20" s="218">
        <f>SUM(IF($E$31&lt;$F$31,1,0))+SUM(IF($F$32&lt;$E$32,1,0))</f>
        <v>0</v>
      </c>
      <c r="Y20" s="218"/>
      <c r="Z20" s="217">
        <f>(W20*$V$34)+(X20*$V$35)+$Z$10/2</f>
        <v>9</v>
      </c>
      <c r="AA20" s="218">
        <f>$E$31+$F$32</f>
        <v>6</v>
      </c>
      <c r="AB20" s="218">
        <f>$F$31+$E$32</f>
        <v>1</v>
      </c>
      <c r="AC20" s="218">
        <f>IF(AB20=0,"MAX",AA20/AB20)</f>
        <v>6</v>
      </c>
      <c r="AD20" s="218">
        <f>$Q$31+$R$32</f>
        <v>169</v>
      </c>
      <c r="AE20" s="218">
        <f>$R$31+$Q$32</f>
        <v>106</v>
      </c>
      <c r="AF20" s="218">
        <f>IF(AE20=0,"MAX",AD20/AE20)</f>
        <v>1.5943396226415094</v>
      </c>
      <c r="AG20" s="11"/>
    </row>
    <row r="21" spans="1:33" ht="12.75">
      <c r="A21" s="180" t="s">
        <v>179</v>
      </c>
      <c r="B21" s="168" t="s">
        <v>149</v>
      </c>
      <c r="C21" s="211" t="s">
        <v>155</v>
      </c>
      <c r="D21" s="211" t="s">
        <v>151</v>
      </c>
      <c r="E21" s="171">
        <f>SUM(IF(G21&gt;H21,1,0))+SUM(IF(I21&gt;J21,1,0))+SUM(IF(K21&gt;L21,1,0))+SUM(IF(M21&gt;N21,1,0))+SUM(IF(O21&gt;P21,1,0))</f>
        <v>0</v>
      </c>
      <c r="F21" s="171">
        <f>SUM(IF(H21&gt;G21,1,0))+SUM(IF(J21&gt;I21,1,0))+SUM(IF(L21&gt;K21,1,0))+SUM(IF(N21&gt;M21,1,0))+SUM(IF(P21&gt;O21,1,0))</f>
        <v>3</v>
      </c>
      <c r="G21" s="185">
        <v>12</v>
      </c>
      <c r="H21" s="185">
        <v>25</v>
      </c>
      <c r="I21" s="171">
        <v>15</v>
      </c>
      <c r="J21" s="186">
        <v>25</v>
      </c>
      <c r="K21" s="185">
        <v>10</v>
      </c>
      <c r="L21" s="185">
        <v>25</v>
      </c>
      <c r="M21" s="171"/>
      <c r="N21" s="171"/>
      <c r="O21" s="185"/>
      <c r="P21" s="185"/>
      <c r="Q21" s="171">
        <f>G21+I21+K21+M21+O21</f>
        <v>37</v>
      </c>
      <c r="R21" s="171">
        <f>H21+J21+L21+N21+P21</f>
        <v>75</v>
      </c>
      <c r="T21" s="217">
        <v>6</v>
      </c>
      <c r="U21" s="217" t="s">
        <v>164</v>
      </c>
      <c r="V21" s="218">
        <f>W21+X21+Y21</f>
        <v>2</v>
      </c>
      <c r="W21" s="218">
        <f>COUNTIF($F$31,"=3")+COUNTIF($E$33,"=3")</f>
        <v>1</v>
      </c>
      <c r="X21" s="218">
        <f>SUM(IF($F$31&lt;$E$31,1,0))+SUM(IF($E$33&lt;$F$33,1,0))</f>
        <v>1</v>
      </c>
      <c r="Y21" s="218"/>
      <c r="Z21" s="217">
        <f>(W21*$V$34)+(X21*$V$35)+$Z$8/2</f>
        <v>9</v>
      </c>
      <c r="AA21" s="218">
        <f>$F$31+$E$33</f>
        <v>3</v>
      </c>
      <c r="AB21" s="218">
        <f>$E$31+$F$33</f>
        <v>5</v>
      </c>
      <c r="AC21" s="218">
        <f>IF(AB21=0,"MAX",AA21/AB21)</f>
        <v>0.6</v>
      </c>
      <c r="AD21" s="218">
        <f>$R$31+$Q$33</f>
        <v>153</v>
      </c>
      <c r="AE21" s="218">
        <f>$Q$31+$R$33</f>
        <v>173</v>
      </c>
      <c r="AF21" s="218">
        <f>IF(AE21=0,"MAX",AD21/AE21)</f>
        <v>0.884393063583815</v>
      </c>
      <c r="AG21" s="11"/>
    </row>
    <row r="22" spans="1:33" ht="12.75">
      <c r="A22" s="180" t="s">
        <v>180</v>
      </c>
      <c r="B22" s="180" t="s">
        <v>149</v>
      </c>
      <c r="C22" s="211" t="s">
        <v>161</v>
      </c>
      <c r="D22" s="211" t="s">
        <v>150</v>
      </c>
      <c r="E22" s="181">
        <f>SUM(IF(G22&gt;H22,1,0))+SUM(IF(I22&gt;J22,1,0))+SUM(IF(K22&gt;L22,1,0))+SUM(IF(M22&gt;N22,1,0))+SUM(IF(O22&gt;P22,1,0))</f>
        <v>3</v>
      </c>
      <c r="F22" s="181">
        <f>SUM(IF(H22&gt;G22,1,0))+SUM(IF(J22&gt;I22,1,0))+SUM(IF(L22&gt;K22,1,0))+SUM(IF(N22&gt;M22,1,0))+SUM(IF(P22&gt;O22,1,0))</f>
        <v>1</v>
      </c>
      <c r="G22" s="182">
        <v>25</v>
      </c>
      <c r="H22" s="182">
        <v>14</v>
      </c>
      <c r="I22" s="181">
        <v>23</v>
      </c>
      <c r="J22" s="200">
        <v>25</v>
      </c>
      <c r="K22" s="182">
        <v>25</v>
      </c>
      <c r="L22" s="182">
        <v>17</v>
      </c>
      <c r="M22" s="181">
        <v>25</v>
      </c>
      <c r="N22" s="181">
        <v>14</v>
      </c>
      <c r="O22" s="182"/>
      <c r="P22" s="182"/>
      <c r="Q22" s="181">
        <f>G22+I22+K22+M22+O22</f>
        <v>98</v>
      </c>
      <c r="R22" s="181">
        <f>H22+J22+L22+N22+P22</f>
        <v>70</v>
      </c>
      <c r="T22" s="217">
        <v>7</v>
      </c>
      <c r="U22" s="216" t="s">
        <v>166</v>
      </c>
      <c r="V22" s="219">
        <f>W22+X22+Y22</f>
        <v>2</v>
      </c>
      <c r="W22" s="219">
        <f>COUNTIF($E$32,"=3")+COUNTIF($F$33,"=3")</f>
        <v>0</v>
      </c>
      <c r="X22" s="219">
        <f>SUM(IF($E$32&lt;$F$32,1,0))+SUM(IF($F$33&lt;$E$33,1,0))</f>
        <v>2</v>
      </c>
      <c r="Y22" s="219"/>
      <c r="Z22" s="216">
        <f>(W22*$V$34)+(X22*$V$35)+$Z$9/2</f>
        <v>7</v>
      </c>
      <c r="AA22" s="219">
        <f>$E$32+$F$33</f>
        <v>3</v>
      </c>
      <c r="AB22" s="219">
        <f>$F$32+$E$33</f>
        <v>6</v>
      </c>
      <c r="AC22" s="219">
        <f>IF(AB22=0,"MAX",AA22/AB22)</f>
        <v>0.5</v>
      </c>
      <c r="AD22" s="219">
        <f>$Q$32+$R$33</f>
        <v>158</v>
      </c>
      <c r="AE22" s="219">
        <f>$R$32+$Q$33</f>
        <v>201</v>
      </c>
      <c r="AF22" s="219">
        <f>IF(AE22=0,"MAX",AD22/AE22)</f>
        <v>0.7860696517412935</v>
      </c>
      <c r="AG22" s="11"/>
    </row>
    <row r="23" spans="1:33" ht="12.75">
      <c r="A23" s="180" t="s">
        <v>181</v>
      </c>
      <c r="B23" s="168" t="s">
        <v>149</v>
      </c>
      <c r="C23" s="211" t="s">
        <v>157</v>
      </c>
      <c r="D23" s="211" t="s">
        <v>151</v>
      </c>
      <c r="E23" s="181">
        <f>SUM(IF(G23&gt;H23,1,0))+SUM(IF(I23&gt;J23,1,0))+SUM(IF(K23&gt;L23,1,0))+SUM(IF(M23&gt;N23,1,0))+SUM(IF(O23&gt;P23,1,0))</f>
        <v>1</v>
      </c>
      <c r="F23" s="171">
        <f>SUM(IF(H23&gt;G23,1,0))+SUM(IF(J23&gt;I23,1,0))+SUM(IF(L23&gt;K23,1,0))+SUM(IF(N23&gt;M23,1,0))+SUM(IF(P23&gt;O23,1,0))</f>
        <v>3</v>
      </c>
      <c r="G23" s="185">
        <v>14</v>
      </c>
      <c r="H23" s="185">
        <v>25</v>
      </c>
      <c r="I23" s="171">
        <v>16</v>
      </c>
      <c r="J23" s="186">
        <v>25</v>
      </c>
      <c r="K23" s="185">
        <v>25</v>
      </c>
      <c r="L23" s="185">
        <v>20</v>
      </c>
      <c r="M23" s="171">
        <v>16</v>
      </c>
      <c r="N23" s="171">
        <v>25</v>
      </c>
      <c r="O23" s="185"/>
      <c r="P23" s="185"/>
      <c r="Q23" s="171">
        <f>G23+I23+K23+M23+O23</f>
        <v>71</v>
      </c>
      <c r="R23" s="171">
        <f>H23+J23+L23+N23+P23</f>
        <v>95</v>
      </c>
      <c r="T23" s="12"/>
      <c r="U23" s="12"/>
      <c r="V23" s="22"/>
      <c r="W23" s="22"/>
      <c r="X23" s="22"/>
      <c r="Y23" s="22"/>
      <c r="Z23" s="12"/>
      <c r="AA23" s="22"/>
      <c r="AB23" s="22"/>
      <c r="AC23" s="22"/>
      <c r="AD23" s="22"/>
      <c r="AE23" s="22"/>
      <c r="AF23" s="22"/>
      <c r="AG23" s="11"/>
    </row>
    <row r="24" spans="1:33" ht="12.75">
      <c r="A24" s="194" t="s">
        <v>182</v>
      </c>
      <c r="B24" s="194" t="s">
        <v>149</v>
      </c>
      <c r="C24" s="220" t="s">
        <v>158</v>
      </c>
      <c r="D24" s="220" t="s">
        <v>155</v>
      </c>
      <c r="E24" s="195">
        <f>SUM(IF(G24&gt;H24,1,0))+SUM(IF(I24&gt;J24,1,0))+SUM(IF(K24&gt;L24,1,0))+SUM(IF(M24&gt;N24,1,0))+SUM(IF(O24&gt;P24,1,0))</f>
        <v>3</v>
      </c>
      <c r="F24" s="195">
        <f>SUM(IF(H24&gt;G24,1,0))+SUM(IF(J24&gt;I24,1,0))+SUM(IF(L24&gt;K24,1,0))+SUM(IF(N24&gt;M24,1,0))+SUM(IF(P24&gt;O24,1,0))</f>
        <v>0</v>
      </c>
      <c r="G24" s="198">
        <v>25</v>
      </c>
      <c r="H24" s="198">
        <v>19</v>
      </c>
      <c r="I24" s="195">
        <v>25</v>
      </c>
      <c r="J24" s="199">
        <v>21</v>
      </c>
      <c r="K24" s="198">
        <v>28</v>
      </c>
      <c r="L24" s="198">
        <v>26</v>
      </c>
      <c r="M24" s="195"/>
      <c r="N24" s="195"/>
      <c r="O24" s="198"/>
      <c r="P24" s="198"/>
      <c r="Q24" s="195">
        <f>G24+I24+K24+M24+O24</f>
        <v>78</v>
      </c>
      <c r="R24" s="195">
        <f>H24+J24+L24+N24+P24</f>
        <v>66</v>
      </c>
      <c r="T24" s="12"/>
      <c r="U24" s="50"/>
      <c r="V24" s="22"/>
      <c r="W24" s="22"/>
      <c r="X24" s="22"/>
      <c r="Y24" s="22"/>
      <c r="Z24" s="12"/>
      <c r="AA24" s="22"/>
      <c r="AB24" s="22"/>
      <c r="AC24" s="22"/>
      <c r="AD24" s="22"/>
      <c r="AE24" s="22"/>
      <c r="AF24" s="22"/>
      <c r="AG24" s="11"/>
    </row>
    <row r="25" spans="1:33" ht="12.75">
      <c r="A25" s="180" t="s">
        <v>183</v>
      </c>
      <c r="B25" s="180" t="s">
        <v>184</v>
      </c>
      <c r="C25" s="211" t="s">
        <v>161</v>
      </c>
      <c r="D25" s="211" t="s">
        <v>151</v>
      </c>
      <c r="E25" s="181">
        <f>SUM(IF(G25&gt;H25,1,0))+SUM(IF(I25&gt;J25,1,0))+SUM(IF(K25&gt;L25,1,0))+SUM(IF(M25&gt;N25,1,0))+SUM(IF(O25&gt;P25,1,0))</f>
        <v>3</v>
      </c>
      <c r="F25" s="181">
        <f>SUM(IF(H25&gt;G25,1,0))+SUM(IF(J25&gt;I25,1,0))+SUM(IF(L25&gt;K25,1,0))+SUM(IF(N25&gt;M25,1,0))+SUM(IF(P25&gt;O25,1,0))</f>
        <v>1</v>
      </c>
      <c r="G25" s="182">
        <v>25</v>
      </c>
      <c r="H25" s="182">
        <v>16</v>
      </c>
      <c r="I25" s="181">
        <v>23</v>
      </c>
      <c r="J25" s="200">
        <v>25</v>
      </c>
      <c r="K25" s="182">
        <v>25</v>
      </c>
      <c r="L25" s="182">
        <v>13</v>
      </c>
      <c r="M25" s="181">
        <v>25</v>
      </c>
      <c r="N25" s="181">
        <v>14</v>
      </c>
      <c r="O25" s="182"/>
      <c r="P25" s="182"/>
      <c r="Q25" s="181">
        <f>G25+I25+K25+M25+O25</f>
        <v>98</v>
      </c>
      <c r="R25" s="181">
        <f>H25+J25+L25+N25+P25</f>
        <v>68</v>
      </c>
      <c r="T25" s="12"/>
      <c r="U25" s="50"/>
      <c r="V25" s="192"/>
      <c r="W25" s="192"/>
      <c r="X25" s="192"/>
      <c r="Y25" s="192"/>
      <c r="Z25" s="12"/>
      <c r="AA25" s="192"/>
      <c r="AB25" s="192"/>
      <c r="AC25" s="192"/>
      <c r="AD25" s="192"/>
      <c r="AE25" s="192"/>
      <c r="AF25" s="192"/>
      <c r="AG25" s="11"/>
    </row>
    <row r="26" spans="1:33" ht="12.75">
      <c r="A26" s="180" t="s">
        <v>185</v>
      </c>
      <c r="B26" s="180" t="s">
        <v>184</v>
      </c>
      <c r="C26" s="211" t="s">
        <v>150</v>
      </c>
      <c r="D26" s="211" t="s">
        <v>161</v>
      </c>
      <c r="E26" s="181">
        <f>SUM(IF(G26&gt;H26,1,0))+SUM(IF(I26&gt;J26,1,0))+SUM(IF(K26&gt;L26,1,0))+SUM(IF(M26&gt;N26,1,0))+SUM(IF(O26&gt;P26,1,0))</f>
        <v>0</v>
      </c>
      <c r="F26" s="171">
        <f>SUM(IF(H26&gt;G26,1,0))+SUM(IF(J26&gt;I26,1,0))+SUM(IF(L26&gt;K26,1,0))+SUM(IF(N26&gt;M26,1,0))+SUM(IF(P26&gt;O26,1,0))</f>
        <v>3</v>
      </c>
      <c r="G26" s="185">
        <v>9</v>
      </c>
      <c r="H26" s="185">
        <v>25</v>
      </c>
      <c r="I26" s="171">
        <v>12</v>
      </c>
      <c r="J26" s="186">
        <v>25</v>
      </c>
      <c r="K26" s="185">
        <v>16</v>
      </c>
      <c r="L26" s="185">
        <v>25</v>
      </c>
      <c r="M26" s="171"/>
      <c r="N26" s="171"/>
      <c r="O26" s="185"/>
      <c r="P26" s="185"/>
      <c r="Q26" s="171">
        <f>G26+I26+K26+M26+O26</f>
        <v>37</v>
      </c>
      <c r="R26" s="171">
        <f>H26+J26+L26+N26+P26</f>
        <v>75</v>
      </c>
      <c r="T26" s="12"/>
      <c r="U26" s="12"/>
      <c r="V26" s="192"/>
      <c r="W26" s="192"/>
      <c r="X26" s="192"/>
      <c r="Y26" s="192"/>
      <c r="Z26" s="12"/>
      <c r="AA26" s="192"/>
      <c r="AB26" s="192"/>
      <c r="AC26" s="192"/>
      <c r="AD26" s="192"/>
      <c r="AE26" s="192"/>
      <c r="AF26" s="192"/>
      <c r="AG26" s="11"/>
    </row>
    <row r="27" spans="1:33" ht="12.75">
      <c r="A27" s="180" t="s">
        <v>186</v>
      </c>
      <c r="B27" s="180" t="s">
        <v>184</v>
      </c>
      <c r="C27" s="221" t="s">
        <v>151</v>
      </c>
      <c r="D27" s="211" t="s">
        <v>150</v>
      </c>
      <c r="E27" s="181">
        <f>SUM(IF(G27&gt;H27,1,0))+SUM(IF(I27&gt;J27,1,0))+SUM(IF(K27&gt;L27,1,0))+SUM(IF(M27&gt;N27,1,0))+SUM(IF(O27&gt;P27,1,0))</f>
        <v>3</v>
      </c>
      <c r="F27" s="171">
        <f>SUM(IF(H27&gt;G27,1,0))+SUM(IF(J27&gt;I27,1,0))+SUM(IF(L27&gt;K27,1,0))+SUM(IF(N27&gt;M27,1,0))+SUM(IF(P27&gt;O27,1,0))</f>
        <v>1</v>
      </c>
      <c r="G27" s="185">
        <v>25</v>
      </c>
      <c r="H27" s="185">
        <v>23</v>
      </c>
      <c r="I27" s="171">
        <v>20</v>
      </c>
      <c r="J27" s="186">
        <v>25</v>
      </c>
      <c r="K27" s="185">
        <v>25</v>
      </c>
      <c r="L27" s="185">
        <v>19</v>
      </c>
      <c r="M27" s="171">
        <v>25</v>
      </c>
      <c r="N27" s="171">
        <v>17</v>
      </c>
      <c r="O27" s="185"/>
      <c r="P27" s="185"/>
      <c r="Q27" s="171">
        <f>G27+I27+K27+M27+O27</f>
        <v>95</v>
      </c>
      <c r="R27" s="171">
        <f>H27+J27+L27+N27+P27</f>
        <v>84</v>
      </c>
      <c r="T27" s="12"/>
      <c r="U27" s="12"/>
      <c r="V27" s="22"/>
      <c r="W27" s="22"/>
      <c r="X27" s="22"/>
      <c r="Y27" s="22"/>
      <c r="Z27" s="12"/>
      <c r="AA27" s="22"/>
      <c r="AB27" s="22"/>
      <c r="AC27" s="22"/>
      <c r="AD27" s="22"/>
      <c r="AE27" s="22"/>
      <c r="AF27" s="22"/>
      <c r="AG27" s="11"/>
    </row>
    <row r="28" spans="1:18" ht="12.75">
      <c r="A28" s="180" t="s">
        <v>187</v>
      </c>
      <c r="B28" s="222" t="s">
        <v>184</v>
      </c>
      <c r="C28" s="211" t="s">
        <v>150</v>
      </c>
      <c r="D28" s="211" t="s">
        <v>154</v>
      </c>
      <c r="E28" s="181">
        <f>SUM(IF(G28&gt;H28,1,0))+SUM(IF(I28&gt;J28,1,0))+SUM(IF(K28&gt;L28,1,0))+SUM(IF(M28&gt;N28,1,0))+SUM(IF(O28&gt;P28,1,0))</f>
        <v>3</v>
      </c>
      <c r="F28" s="171">
        <f>SUM(IF(H28&gt;G28,1,0))+SUM(IF(J28&gt;I28,1,0))+SUM(IF(L28&gt;K28,1,0))+SUM(IF(N28&gt;M28,1,0))+SUM(IF(P28&gt;O28,1,0))</f>
        <v>2</v>
      </c>
      <c r="G28" s="185">
        <v>25</v>
      </c>
      <c r="H28" s="185">
        <v>14</v>
      </c>
      <c r="I28" s="171">
        <v>16</v>
      </c>
      <c r="J28" s="186">
        <v>25</v>
      </c>
      <c r="K28" s="185">
        <v>25</v>
      </c>
      <c r="L28" s="185">
        <v>19</v>
      </c>
      <c r="M28" s="171">
        <v>24</v>
      </c>
      <c r="N28" s="171">
        <v>26</v>
      </c>
      <c r="O28" s="185">
        <v>15</v>
      </c>
      <c r="P28" s="185">
        <v>12</v>
      </c>
      <c r="Q28" s="171">
        <f>G28+I28+K28+M28+O28</f>
        <v>105</v>
      </c>
      <c r="R28" s="171">
        <f>H28+J28+L28+N28+P28</f>
        <v>96</v>
      </c>
    </row>
    <row r="29" spans="1:18" ht="12.75">
      <c r="A29" s="180" t="s">
        <v>188</v>
      </c>
      <c r="B29" s="180" t="s">
        <v>184</v>
      </c>
      <c r="C29" s="211" t="s">
        <v>154</v>
      </c>
      <c r="D29" s="221" t="s">
        <v>151</v>
      </c>
      <c r="E29" s="193">
        <f>SUM(IF(G29&gt;H29,1,0))+SUM(IF(I29&gt;J29,1,0))+SUM(IF(K29&gt;L29,1,0))+SUM(IF(M29&gt;N29,1,0))+SUM(IF(O29&gt;P29,1,0))</f>
        <v>3</v>
      </c>
      <c r="F29" s="189">
        <f>SUM(IF(H29&gt;G29,1,0))+SUM(IF(J29&gt;I29,1,0))+SUM(IF(L29&gt;K29,1,0))+SUM(IF(N29&gt;M29,1,0))+SUM(IF(P29&gt;O29,1,0))</f>
        <v>2</v>
      </c>
      <c r="G29" s="204">
        <v>25</v>
      </c>
      <c r="H29" s="204">
        <v>23</v>
      </c>
      <c r="I29" s="189">
        <v>23</v>
      </c>
      <c r="J29" s="205">
        <v>25</v>
      </c>
      <c r="K29" s="204">
        <v>22</v>
      </c>
      <c r="L29" s="204">
        <v>25</v>
      </c>
      <c r="M29" s="189">
        <v>26</v>
      </c>
      <c r="N29" s="189">
        <v>24</v>
      </c>
      <c r="O29" s="204">
        <v>15</v>
      </c>
      <c r="P29" s="204">
        <v>7</v>
      </c>
      <c r="Q29" s="189">
        <f>G29+I29+K29+M29+O29</f>
        <v>111</v>
      </c>
      <c r="R29" s="189">
        <f>H29+J29+L29+N29+P29</f>
        <v>104</v>
      </c>
    </row>
    <row r="30" spans="1:18" ht="12.75">
      <c r="A30" s="223" t="s">
        <v>189</v>
      </c>
      <c r="B30" s="194" t="s">
        <v>184</v>
      </c>
      <c r="C30" s="220" t="s">
        <v>161</v>
      </c>
      <c r="D30" s="220" t="s">
        <v>154</v>
      </c>
      <c r="E30" s="195">
        <f>SUM(IF(G30&gt;H30,1,0))+SUM(IF(I30&gt;J30,1,0))+SUM(IF(K30&gt;L30,1,0))+SUM(IF(M30&gt;N30,1,0))+SUM(IF(O30&gt;P30,1,0))</f>
        <v>3</v>
      </c>
      <c r="F30" s="195">
        <f>SUM(IF(H30&gt;G30,1,0))+SUM(IF(J30&gt;I30,1,0))+SUM(IF(L30&gt;K30,1,0))+SUM(IF(N30&gt;M30,1,0))+SUM(IF(P30&gt;O30,1,0))</f>
        <v>1</v>
      </c>
      <c r="G30" s="198">
        <v>27</v>
      </c>
      <c r="H30" s="198">
        <v>25</v>
      </c>
      <c r="I30" s="195">
        <v>25</v>
      </c>
      <c r="J30" s="199">
        <v>20</v>
      </c>
      <c r="K30" s="198">
        <v>21</v>
      </c>
      <c r="L30" s="198">
        <v>25</v>
      </c>
      <c r="M30" s="195">
        <v>25</v>
      </c>
      <c r="N30" s="195">
        <v>14</v>
      </c>
      <c r="O30" s="198"/>
      <c r="P30" s="198"/>
      <c r="Q30" s="195">
        <f>G30+I30+K30+M30+O30</f>
        <v>98</v>
      </c>
      <c r="R30" s="195">
        <f>H30+J30+L30+N30+P30</f>
        <v>84</v>
      </c>
    </row>
    <row r="31" spans="1:18" ht="12.75">
      <c r="A31" s="203" t="s">
        <v>190</v>
      </c>
      <c r="B31" s="180" t="s">
        <v>184</v>
      </c>
      <c r="C31" s="224" t="s">
        <v>155</v>
      </c>
      <c r="D31" s="224" t="s">
        <v>157</v>
      </c>
      <c r="E31" s="193">
        <f>SUM(IF(G31&gt;H31,1,0))+SUM(IF(I31&gt;J31,1,0))+SUM(IF(K31&gt;L31,1,0))+SUM(IF(M31&gt;N31,1,0))+SUM(IF(O31&gt;P31,1,0))</f>
        <v>3</v>
      </c>
      <c r="F31" s="193">
        <f>SUM(IF(H31&gt;G31,1,0))+SUM(IF(J31&gt;I31,1,0))+SUM(IF(L31&gt;K31,1,0))+SUM(IF(N31&gt;M31,1,0))+SUM(IF(P31&gt;O31,1,0))</f>
        <v>0</v>
      </c>
      <c r="G31" s="225">
        <v>25</v>
      </c>
      <c r="H31" s="225">
        <v>14</v>
      </c>
      <c r="I31" s="193">
        <v>25</v>
      </c>
      <c r="J31" s="226">
        <v>15</v>
      </c>
      <c r="K31" s="225">
        <v>25</v>
      </c>
      <c r="L31" s="225">
        <v>17</v>
      </c>
      <c r="M31" s="193"/>
      <c r="N31" s="193"/>
      <c r="O31" s="225"/>
      <c r="P31" s="225"/>
      <c r="Q31" s="193">
        <f>G31+I31+K31+M31+O31</f>
        <v>75</v>
      </c>
      <c r="R31" s="193">
        <f>H31+J31+L31+N31+P31</f>
        <v>46</v>
      </c>
    </row>
    <row r="32" spans="1:18" ht="12.75">
      <c r="A32" s="168" t="s">
        <v>191</v>
      </c>
      <c r="B32" s="180" t="s">
        <v>184</v>
      </c>
      <c r="C32" s="211" t="s">
        <v>158</v>
      </c>
      <c r="D32" s="224" t="s">
        <v>155</v>
      </c>
      <c r="E32" s="171">
        <f>SUM(IF(G32&gt;H32,1,0))+SUM(IF(I32&gt;J32,1,0))+SUM(IF(K32&gt;L32,1,0))+SUM(IF(M32&gt;N32,1,0))+SUM(IF(O32&gt;P32,1,0))</f>
        <v>1</v>
      </c>
      <c r="F32" s="171">
        <f>SUM(IF(H32&gt;G32,1,0))+SUM(IF(J32&gt;I32,1,0))+SUM(IF(L32&gt;K32,1,0))+SUM(IF(N32&gt;M32,1,0))+SUM(IF(P32&gt;O32,1,0))</f>
        <v>3</v>
      </c>
      <c r="G32" s="185">
        <v>25</v>
      </c>
      <c r="H32" s="185">
        <v>19</v>
      </c>
      <c r="I32" s="171">
        <v>16</v>
      </c>
      <c r="J32" s="186">
        <v>25</v>
      </c>
      <c r="K32" s="185">
        <v>12</v>
      </c>
      <c r="L32" s="185">
        <v>25</v>
      </c>
      <c r="M32" s="171">
        <v>7</v>
      </c>
      <c r="N32" s="171">
        <v>25</v>
      </c>
      <c r="O32" s="185"/>
      <c r="P32" s="185"/>
      <c r="Q32" s="171">
        <f>G32+I32+K32+M32+O32</f>
        <v>60</v>
      </c>
      <c r="R32" s="171">
        <f>H32+J32+L32+N32+P32</f>
        <v>94</v>
      </c>
    </row>
    <row r="33" spans="1:23" ht="12.75">
      <c r="A33" s="168" t="s">
        <v>192</v>
      </c>
      <c r="B33" s="180" t="s">
        <v>184</v>
      </c>
      <c r="C33" s="224" t="s">
        <v>157</v>
      </c>
      <c r="D33" s="211" t="s">
        <v>158</v>
      </c>
      <c r="E33" s="171">
        <f>SUM(IF(G33&gt;H33,1,0))+SUM(IF(I33&gt;J33,1,0))+SUM(IF(K33&gt;L33,1,0))+SUM(IF(M33&gt;N33,1,0))+SUM(IF(O33&gt;P33,1,0))</f>
        <v>3</v>
      </c>
      <c r="F33" s="171">
        <f>SUM(IF(H33&gt;G33,1,0))+SUM(IF(J33&gt;I33,1,0))+SUM(IF(L33&gt;K33,1,0))+SUM(IF(N33&gt;M33,1,0))+SUM(IF(P33&gt;O33,1,0))</f>
        <v>2</v>
      </c>
      <c r="G33" s="185">
        <v>25</v>
      </c>
      <c r="H33" s="185">
        <v>21</v>
      </c>
      <c r="I33" s="171">
        <v>25</v>
      </c>
      <c r="J33" s="186">
        <v>15</v>
      </c>
      <c r="K33" s="185">
        <v>22</v>
      </c>
      <c r="L33" s="185">
        <v>25</v>
      </c>
      <c r="M33" s="171">
        <v>20</v>
      </c>
      <c r="N33" s="171">
        <v>25</v>
      </c>
      <c r="O33" s="185">
        <v>15</v>
      </c>
      <c r="P33" s="185">
        <v>12</v>
      </c>
      <c r="Q33" s="171">
        <f>G33+I33+K33+M33+O33</f>
        <v>107</v>
      </c>
      <c r="R33" s="171">
        <f>H33+J33+L33+N33+P33</f>
        <v>98</v>
      </c>
      <c r="U33" s="155" t="s">
        <v>82</v>
      </c>
      <c r="V33" s="155"/>
      <c r="W33" s="161"/>
    </row>
    <row r="34" spans="1:23" ht="12">
      <c r="A34" s="227"/>
      <c r="B34" s="167"/>
      <c r="C34" s="228"/>
      <c r="D34" s="228"/>
      <c r="E34" s="22"/>
      <c r="F34" s="22"/>
      <c r="G34" s="22"/>
      <c r="H34" s="22"/>
      <c r="I34" s="22"/>
      <c r="J34" s="164"/>
      <c r="K34" s="22"/>
      <c r="L34" s="22"/>
      <c r="M34" s="22"/>
      <c r="N34" s="22"/>
      <c r="O34" s="22"/>
      <c r="P34" s="22"/>
      <c r="Q34" s="22"/>
      <c r="R34" s="22"/>
      <c r="U34" s="161" t="s">
        <v>116</v>
      </c>
      <c r="V34" s="161">
        <v>3</v>
      </c>
      <c r="W34" s="161"/>
    </row>
    <row r="35" spans="1:23" ht="12">
      <c r="A35" s="227"/>
      <c r="B35" s="167"/>
      <c r="C35" s="228"/>
      <c r="D35" s="228"/>
      <c r="E35" s="22"/>
      <c r="F35" s="22"/>
      <c r="G35" s="22"/>
      <c r="H35" s="22"/>
      <c r="I35" s="22"/>
      <c r="J35" s="164"/>
      <c r="K35" s="22"/>
      <c r="L35" s="22"/>
      <c r="M35" s="22"/>
      <c r="N35" s="22"/>
      <c r="O35" s="22"/>
      <c r="P35" s="22"/>
      <c r="Q35" s="22"/>
      <c r="R35" s="22"/>
      <c r="U35" s="161" t="s">
        <v>88</v>
      </c>
      <c r="V35" s="161">
        <v>1</v>
      </c>
      <c r="W35" s="161"/>
    </row>
    <row r="36" spans="1:23" ht="12">
      <c r="A36" s="227"/>
      <c r="B36" s="167"/>
      <c r="C36" s="228"/>
      <c r="D36" s="228"/>
      <c r="E36" s="22"/>
      <c r="F36" s="22"/>
      <c r="G36" s="22"/>
      <c r="H36" s="22"/>
      <c r="I36" s="22"/>
      <c r="J36" s="164"/>
      <c r="K36" s="22"/>
      <c r="L36" s="22"/>
      <c r="M36" s="22"/>
      <c r="N36" s="22"/>
      <c r="O36" s="22"/>
      <c r="P36" s="22"/>
      <c r="Q36" s="22"/>
      <c r="R36" s="22"/>
      <c r="U36" s="161" t="s">
        <v>119</v>
      </c>
      <c r="V36" s="161">
        <v>0</v>
      </c>
      <c r="W36" s="161"/>
    </row>
    <row r="37" spans="1:23" ht="12">
      <c r="A37" s="227"/>
      <c r="B37" s="167"/>
      <c r="C37" s="228"/>
      <c r="D37" s="228"/>
      <c r="E37" s="22"/>
      <c r="F37" s="22"/>
      <c r="G37" s="22"/>
      <c r="H37" s="22"/>
      <c r="I37" s="22"/>
      <c r="J37" s="164"/>
      <c r="K37" s="22"/>
      <c r="L37" s="22"/>
      <c r="M37" s="22"/>
      <c r="N37" s="22"/>
      <c r="O37" s="22"/>
      <c r="P37" s="22"/>
      <c r="Q37" s="22"/>
      <c r="R37" s="22"/>
      <c r="U37" s="161"/>
      <c r="V37" s="161"/>
      <c r="W37" s="161"/>
    </row>
    <row r="38" spans="1:18" ht="12">
      <c r="A38" s="227"/>
      <c r="B38" s="167"/>
      <c r="C38" s="228"/>
      <c r="D38" s="228"/>
      <c r="E38" s="22"/>
      <c r="F38" s="22"/>
      <c r="G38" s="22"/>
      <c r="H38" s="22"/>
      <c r="I38" s="22"/>
      <c r="J38" s="164"/>
      <c r="K38" s="22"/>
      <c r="L38" s="22"/>
      <c r="M38" s="22"/>
      <c r="N38" s="22"/>
      <c r="O38" s="22"/>
      <c r="P38" s="22"/>
      <c r="Q38" s="22"/>
      <c r="R38" s="22"/>
    </row>
    <row r="39" spans="1:18" ht="12">
      <c r="A39" s="227"/>
      <c r="B39" s="167"/>
      <c r="C39" s="228"/>
      <c r="D39" s="228"/>
      <c r="E39" s="22"/>
      <c r="F39" s="22"/>
      <c r="G39" s="22"/>
      <c r="H39" s="22"/>
      <c r="I39" s="22"/>
      <c r="J39" s="164"/>
      <c r="K39" s="22"/>
      <c r="L39" s="22"/>
      <c r="M39" s="22"/>
      <c r="N39" s="22"/>
      <c r="O39" s="22"/>
      <c r="P39" s="22"/>
      <c r="Q39" s="22"/>
      <c r="R39" s="22"/>
    </row>
    <row r="40" spans="1:18" ht="12">
      <c r="A40" s="227"/>
      <c r="B40" s="167"/>
      <c r="C40" s="228"/>
      <c r="D40" s="228"/>
      <c r="E40" s="22"/>
      <c r="F40" s="22"/>
      <c r="G40" s="22"/>
      <c r="H40" s="22"/>
      <c r="I40" s="22"/>
      <c r="J40" s="164"/>
      <c r="K40" s="22"/>
      <c r="L40" s="22"/>
      <c r="M40" s="22"/>
      <c r="N40" s="22"/>
      <c r="O40" s="22"/>
      <c r="P40" s="22"/>
      <c r="Q40" s="22"/>
      <c r="R40" s="22"/>
    </row>
    <row r="41" spans="1:18" ht="12">
      <c r="A41" s="167"/>
      <c r="B41" s="167"/>
      <c r="C41" s="228"/>
      <c r="D41" s="228"/>
      <c r="E41" s="22"/>
      <c r="F41" s="22"/>
      <c r="G41" s="22"/>
      <c r="H41" s="22"/>
      <c r="I41" s="22"/>
      <c r="J41" s="164"/>
      <c r="K41" s="22"/>
      <c r="L41" s="22"/>
      <c r="M41" s="22"/>
      <c r="N41" s="22"/>
      <c r="O41" s="22"/>
      <c r="P41" s="22"/>
      <c r="Q41" s="22"/>
      <c r="R41" s="22"/>
    </row>
    <row r="42" spans="1:18" ht="12">
      <c r="A42" s="227"/>
      <c r="B42" s="167"/>
      <c r="C42" s="228"/>
      <c r="D42" s="228"/>
      <c r="E42" s="22"/>
      <c r="F42" s="22"/>
      <c r="G42" s="22"/>
      <c r="H42" s="22"/>
      <c r="I42" s="22"/>
      <c r="J42" s="164"/>
      <c r="K42" s="22"/>
      <c r="L42" s="22"/>
      <c r="M42" s="22"/>
      <c r="N42" s="22"/>
      <c r="O42" s="22"/>
      <c r="P42" s="22"/>
      <c r="Q42" s="22"/>
      <c r="R42" s="22"/>
    </row>
    <row r="43" spans="1:18" ht="12">
      <c r="A43" s="227"/>
      <c r="B43" s="167"/>
      <c r="C43" s="228"/>
      <c r="D43" s="228"/>
      <c r="E43" s="22"/>
      <c r="F43" s="22"/>
      <c r="G43" s="22"/>
      <c r="H43" s="22"/>
      <c r="I43" s="22"/>
      <c r="J43" s="164"/>
      <c r="K43" s="22"/>
      <c r="L43" s="22"/>
      <c r="M43" s="22"/>
      <c r="N43" s="22"/>
      <c r="O43" s="22"/>
      <c r="P43" s="22"/>
      <c r="Q43" s="22"/>
      <c r="R43" s="22"/>
    </row>
    <row r="44" spans="1:18" ht="12">
      <c r="A44" s="227"/>
      <c r="B44" s="167"/>
      <c r="C44" s="228"/>
      <c r="D44" s="228"/>
      <c r="E44" s="22"/>
      <c r="F44" s="22"/>
      <c r="G44" s="22"/>
      <c r="H44" s="22"/>
      <c r="I44" s="22"/>
      <c r="J44" s="164"/>
      <c r="K44" s="22"/>
      <c r="L44" s="22"/>
      <c r="M44" s="22"/>
      <c r="N44" s="22"/>
      <c r="O44" s="22"/>
      <c r="P44" s="22"/>
      <c r="Q44" s="22"/>
      <c r="R44" s="22"/>
    </row>
    <row r="45" spans="1:18" ht="12">
      <c r="A45" s="227"/>
      <c r="B45" s="167"/>
      <c r="C45" s="228"/>
      <c r="D45" s="228"/>
      <c r="E45" s="22"/>
      <c r="F45" s="22"/>
      <c r="G45" s="22"/>
      <c r="H45" s="22"/>
      <c r="I45" s="22"/>
      <c r="J45" s="164"/>
      <c r="K45" s="22"/>
      <c r="L45" s="22"/>
      <c r="M45" s="22"/>
      <c r="N45" s="22"/>
      <c r="O45" s="22"/>
      <c r="P45" s="22"/>
      <c r="Q45" s="22"/>
      <c r="R45" s="22"/>
    </row>
  </sheetData>
  <mergeCells count="18">
    <mergeCell ref="A1:AF1"/>
    <mergeCell ref="C2:D2"/>
    <mergeCell ref="E2:F2"/>
    <mergeCell ref="G2:R2"/>
    <mergeCell ref="V2:Y2"/>
    <mergeCell ref="AA2:AC2"/>
    <mergeCell ref="AD2:AF2"/>
    <mergeCell ref="E3:F3"/>
    <mergeCell ref="G3:H3"/>
    <mergeCell ref="I3:J3"/>
    <mergeCell ref="K3:L3"/>
    <mergeCell ref="M3:N3"/>
    <mergeCell ref="O3:P3"/>
    <mergeCell ref="Q3:R3"/>
    <mergeCell ref="V14:Y14"/>
    <mergeCell ref="AA14:AC14"/>
    <mergeCell ref="AD14:AF14"/>
    <mergeCell ref="U33:V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6"/>
  <sheetViews>
    <sheetView showGridLines="0" workbookViewId="0" topLeftCell="A1">
      <selection activeCell="U4" sqref="U4"/>
    </sheetView>
  </sheetViews>
  <sheetFormatPr defaultColWidth="9.140625" defaultRowHeight="12.75"/>
  <cols>
    <col min="1" max="1" width="6.421875" style="229" customWidth="1"/>
    <col min="2" max="2" width="18.421875" style="229" customWidth="1"/>
    <col min="3" max="3" width="24.57421875" style="229" customWidth="1"/>
    <col min="4" max="4" width="25.421875" style="229" customWidth="1"/>
    <col min="5" max="6" width="2.00390625" style="230" customWidth="1"/>
    <col min="7" max="16" width="3.00390625" style="230" customWidth="1"/>
    <col min="17" max="18" width="4.00390625" style="230" customWidth="1"/>
    <col min="19" max="19" width="4.8515625" style="229" customWidth="1"/>
    <col min="20" max="20" width="2.00390625" style="229" customWidth="1"/>
    <col min="21" max="21" width="25.8515625" style="229" customWidth="1"/>
    <col min="22" max="22" width="5.00390625" style="229" customWidth="1"/>
    <col min="23" max="23" width="4.7109375" style="229" customWidth="1"/>
    <col min="24" max="24" width="4.57421875" style="229" customWidth="1"/>
    <col min="25" max="25" width="4.421875" style="229" customWidth="1"/>
    <col min="26" max="26" width="6.140625" style="229" customWidth="1"/>
    <col min="27" max="27" width="4.7109375" style="229" customWidth="1"/>
    <col min="28" max="28" width="4.57421875" style="229" customWidth="1"/>
    <col min="29" max="29" width="5.140625" style="229" customWidth="1"/>
    <col min="30" max="30" width="4.7109375" style="229" customWidth="1"/>
    <col min="31" max="31" width="4.57421875" style="229" customWidth="1"/>
    <col min="32" max="32" width="5.140625" style="229" customWidth="1"/>
    <col min="33" max="16384" width="9.140625" style="229" customWidth="1"/>
  </cols>
  <sheetData>
    <row r="1" spans="1:32" ht="128.25" customHeight="1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</row>
    <row r="2" spans="1:32" ht="12">
      <c r="A2" s="168"/>
      <c r="B2" s="168"/>
      <c r="C2" s="169" t="s">
        <v>79</v>
      </c>
      <c r="D2" s="169"/>
      <c r="E2" s="170"/>
      <c r="F2" s="170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22"/>
      <c r="T2" s="34"/>
      <c r="U2" s="34" t="s">
        <v>80</v>
      </c>
      <c r="V2" s="172" t="s">
        <v>81</v>
      </c>
      <c r="W2" s="172"/>
      <c r="X2" s="172"/>
      <c r="Y2" s="172"/>
      <c r="Z2" s="34" t="s">
        <v>82</v>
      </c>
      <c r="AA2" s="34" t="s">
        <v>83</v>
      </c>
      <c r="AB2" s="34"/>
      <c r="AC2" s="34" t="s">
        <v>82</v>
      </c>
      <c r="AD2" s="34"/>
      <c r="AE2" s="34"/>
      <c r="AF2" s="34"/>
    </row>
    <row r="3" spans="1:32" ht="12">
      <c r="A3" s="232" t="s">
        <v>7</v>
      </c>
      <c r="B3" s="232" t="s">
        <v>8</v>
      </c>
      <c r="C3" s="169" t="s">
        <v>9</v>
      </c>
      <c r="D3" s="169" t="s">
        <v>10</v>
      </c>
      <c r="E3" s="169" t="s">
        <v>83</v>
      </c>
      <c r="F3" s="169"/>
      <c r="G3" s="233">
        <v>1</v>
      </c>
      <c r="H3" s="233"/>
      <c r="I3" s="169">
        <v>2</v>
      </c>
      <c r="J3" s="169"/>
      <c r="K3" s="233">
        <v>3</v>
      </c>
      <c r="L3" s="233"/>
      <c r="M3" s="169">
        <v>4</v>
      </c>
      <c r="N3" s="169"/>
      <c r="O3" s="233">
        <v>5</v>
      </c>
      <c r="P3" s="233"/>
      <c r="Q3" s="169" t="s">
        <v>84</v>
      </c>
      <c r="R3" s="169"/>
      <c r="S3" s="22"/>
      <c r="T3" s="34" t="s">
        <v>85</v>
      </c>
      <c r="U3" s="34" t="s">
        <v>86</v>
      </c>
      <c r="V3" s="172" t="s">
        <v>84</v>
      </c>
      <c r="W3" s="34" t="s">
        <v>87</v>
      </c>
      <c r="X3" s="34" t="s">
        <v>88</v>
      </c>
      <c r="Y3" s="210" t="s">
        <v>89</v>
      </c>
      <c r="Z3" s="34" t="s">
        <v>90</v>
      </c>
      <c r="AA3" s="34" t="s">
        <v>87</v>
      </c>
      <c r="AB3" s="102" t="s">
        <v>88</v>
      </c>
      <c r="AC3" s="34" t="s">
        <v>91</v>
      </c>
      <c r="AD3" s="34" t="s">
        <v>87</v>
      </c>
      <c r="AE3" s="102" t="s">
        <v>88</v>
      </c>
      <c r="AF3" s="34" t="s">
        <v>91</v>
      </c>
    </row>
    <row r="4" spans="1:32" ht="12.75">
      <c r="A4" s="168" t="s">
        <v>193</v>
      </c>
      <c r="B4" s="168" t="s">
        <v>194</v>
      </c>
      <c r="C4" s="211" t="s">
        <v>195</v>
      </c>
      <c r="D4" s="211" t="s">
        <v>196</v>
      </c>
      <c r="E4" s="171">
        <f>SUM(IF(G4&gt;H4,1,0))+SUM(IF(I4&gt;J4,1,0))+SUM(IF(K4&gt;L4,1,0))+SUM(IF(M4&gt;N4,1,0))+SUM(IF(O4&gt;P4,1,0))</f>
        <v>3</v>
      </c>
      <c r="F4" s="171">
        <f>SUM(IF(H4&gt;G4,1,0))+SUM(IF(J4&gt;I4,1,0))+SUM(IF(L4&gt;K4,1,0))+SUM(IF(N4&gt;M4,1,0))+SUM(IF(P4&gt;O4,1,0))</f>
        <v>1</v>
      </c>
      <c r="G4" s="185">
        <v>25</v>
      </c>
      <c r="H4" s="185">
        <v>16</v>
      </c>
      <c r="I4" s="171">
        <v>25</v>
      </c>
      <c r="J4" s="171">
        <v>19</v>
      </c>
      <c r="K4" s="185">
        <v>20</v>
      </c>
      <c r="L4" s="185">
        <v>25</v>
      </c>
      <c r="M4" s="171">
        <v>25</v>
      </c>
      <c r="N4" s="171">
        <v>11</v>
      </c>
      <c r="O4" s="185"/>
      <c r="P4" s="185"/>
      <c r="Q4" s="171">
        <f>G4+I4+K4+M4+O4</f>
        <v>95</v>
      </c>
      <c r="R4" s="171">
        <f>H4+J4+L4+N4+P4</f>
        <v>71</v>
      </c>
      <c r="S4" s="11"/>
      <c r="T4" s="169">
        <v>1</v>
      </c>
      <c r="U4" s="169" t="s">
        <v>197</v>
      </c>
      <c r="V4" s="171">
        <f>W4+X4+Y4</f>
        <v>10</v>
      </c>
      <c r="W4" s="171">
        <f>COUNTIF($F$6,"=3")+COUNTIF($E$8,"=3")+COUNTIF($F$10,"=3")+COUNTIF($E$13,"=3")+COUNTIF($F$15,"=3")+COUNTIF($E$21,"=3")+COUNTIF($F$23,"=3")+COUNTIF($E$25,"=3")+COUNTIF($F$28,"=3")+COUNTIF($E$30,"=3")</f>
        <v>10</v>
      </c>
      <c r="X4" s="171">
        <f>SUM(IF($F$6&lt;$E$6,1,0))+SUM(IF($E$8&lt;$F$8,1,0))+SUM(IF($F$10&lt;$E$10,1,0))+SUM(IF($E$13&lt;$F$13,1,0))+SUM(IF($F$15&lt;$E$15,1,0))+SUM(IF($E$21&lt;$F$21,1,0))+SUM(IF($F$23&lt;$E$23,1,0))+SUM(IF($E$25&lt;$F$25,1,0))+SUM(IF($F$28&lt;$E$28,1,0))+SUM(IF($E$30&lt;$F$30,1,0))</f>
        <v>0</v>
      </c>
      <c r="Y4" s="171"/>
      <c r="Z4" s="169">
        <f>(W4*$V$15)+(X4*$V$16)</f>
        <v>30</v>
      </c>
      <c r="AA4" s="171">
        <f>$F$6+$E$8+$F$10+$E$13+$F$15+$E$21+$F$23+$E$25+$F$28+$E$30</f>
        <v>30</v>
      </c>
      <c r="AB4" s="171">
        <f>$E$6+$F$8+$E$10+$F$13+$E$15+$F$21+$E$23+$F$25+$E$28+$F$30</f>
        <v>2</v>
      </c>
      <c r="AC4" s="171">
        <f>IF(AB4=0,"MAX",AA4/AB4)</f>
        <v>15</v>
      </c>
      <c r="AD4" s="171">
        <f>$R$6+$Q$8+$R$10+$Q$13+$R$15+$Q$21+$R$23+$Q$25+$R$28+$Q$30</f>
        <v>790</v>
      </c>
      <c r="AE4" s="171">
        <f>$Q$6+$R$8+$Q$10+$R$13+$Q$15+$R$21+$Q$23+$R$25+$Q$28+$R$30</f>
        <v>536</v>
      </c>
      <c r="AF4" s="171">
        <f>IF(AE4=0,"MAX",AD4/AE4)</f>
        <v>1.4738805970149254</v>
      </c>
    </row>
    <row r="5" spans="1:32" ht="12.75">
      <c r="A5" s="168" t="s">
        <v>198</v>
      </c>
      <c r="B5" s="168" t="s">
        <v>194</v>
      </c>
      <c r="C5" s="211" t="s">
        <v>199</v>
      </c>
      <c r="D5" s="211" t="s">
        <v>94</v>
      </c>
      <c r="E5" s="171">
        <f>SUM(IF(G5&gt;H5,1,0))+SUM(IF(I5&gt;J5,1,0))+SUM(IF(K5&gt;L5,1,0))+SUM(IF(M5&gt;N5,1,0))+SUM(IF(O5&gt;P5,1,0))</f>
        <v>0</v>
      </c>
      <c r="F5" s="171">
        <f>SUM(IF(H5&gt;G5,1,0))+SUM(IF(J5&gt;I5,1,0))+SUM(IF(L5&gt;K5,1,0))+SUM(IF(N5&gt;M5,1,0))+SUM(IF(P5&gt;O5,1,0))</f>
        <v>3</v>
      </c>
      <c r="G5" s="185">
        <v>22</v>
      </c>
      <c r="H5" s="185">
        <v>25</v>
      </c>
      <c r="I5" s="171">
        <v>15</v>
      </c>
      <c r="J5" s="186">
        <v>25</v>
      </c>
      <c r="K5" s="185">
        <v>13</v>
      </c>
      <c r="L5" s="185">
        <v>25</v>
      </c>
      <c r="M5" s="171"/>
      <c r="N5" s="171"/>
      <c r="O5" s="185"/>
      <c r="P5" s="185"/>
      <c r="Q5" s="171">
        <f>G5+I5+K5+M5+O5</f>
        <v>50</v>
      </c>
      <c r="R5" s="171">
        <f>H5+J5+L5+N5+P5</f>
        <v>75</v>
      </c>
      <c r="S5" s="11"/>
      <c r="T5" s="169">
        <v>2</v>
      </c>
      <c r="U5" s="176" t="s">
        <v>200</v>
      </c>
      <c r="V5" s="171">
        <f>W5+X5+Y5</f>
        <v>10</v>
      </c>
      <c r="W5" s="171">
        <f>COUNTIF($E$4,"=3")+COUNTIF($E$7,"=3")+COUNTIF($F$12,"=3")+COUNTIF($F$14,"=3")+COUNTIF($E$15,"=3")+COUNTIF($F$19,"=3")+COUNTIF($F$22,"=3")+COUNTIF($E$27,"=3")+COUNTIF($E$29,"=3")+COUNTIF($F$30,"=3")</f>
        <v>8</v>
      </c>
      <c r="X5" s="171">
        <f>SUM(IF($E$4&lt;$F$4,1,0))+SUM(IF($E$7&lt;$F$7,1,0))+SUM(IF($F$12&lt;$E$12,1,0))+SUM(IF($F$14&lt;$E$14,1,0))+SUM(IF($E$15&lt;$F$15,1,0))+SUM(IF($F$19&lt;$E$19,1,0))+SUM(IF($F$22&lt;$E$22,1,0))+SUM(IF($E$27&lt;$F$27,1,0))+SUM(IF($E$29&lt;$F$29,1,0))+SUM(IF($F$30&lt;$E$30,1,0))</f>
        <v>2</v>
      </c>
      <c r="Y5" s="171"/>
      <c r="Z5" s="169">
        <f>(W5*$V$15)+(X5*$V$16)</f>
        <v>26</v>
      </c>
      <c r="AA5" s="171">
        <f>$E$4+$E$7+$F$12+$F$14+$E$15+$F$19+$F$22+$E$27+$E$29+$F$30</f>
        <v>24</v>
      </c>
      <c r="AB5" s="171">
        <f>$F$4+$F$7+$E$12+$E$14+$F$15+$E$19+$E$22+$F$27+$F$29+$E$30</f>
        <v>9</v>
      </c>
      <c r="AC5" s="171">
        <f>IF(AB5=0,"MAX",AA5/AB5)</f>
        <v>2.6666666666666665</v>
      </c>
      <c r="AD5" s="171">
        <f>$Q$4+$Q$7+$R$12+$R$14+$Q$15+$R$19+$R$22+$Q$27+$Q$29+$R$30</f>
        <v>773</v>
      </c>
      <c r="AE5" s="171">
        <f>$R$4+$R$7+$Q$12+$Q$14+$R$15+$Q$19+$Q$22+$R$27+$R$29+$Q$30</f>
        <v>627</v>
      </c>
      <c r="AF5" s="171">
        <f>IF(AE5=0,"MAX",AD5/AE5)</f>
        <v>1.2328548644338118</v>
      </c>
    </row>
    <row r="6" spans="1:32" ht="12.75">
      <c r="A6" s="168" t="s">
        <v>201</v>
      </c>
      <c r="B6" s="168" t="s">
        <v>194</v>
      </c>
      <c r="C6" s="211" t="s">
        <v>202</v>
      </c>
      <c r="D6" s="211" t="s">
        <v>203</v>
      </c>
      <c r="E6" s="171">
        <f>SUM(IF(G6&gt;H6,1,0))+SUM(IF(I6&gt;J6,1,0))+SUM(IF(K6&gt;L6,1,0))+SUM(IF(M6&gt;N6,1,0))+SUM(IF(O6&gt;P6,1,0))</f>
        <v>0</v>
      </c>
      <c r="F6" s="171">
        <f>SUM(IF(H6&gt;G6,1,0))+SUM(IF(J6&gt;I6,1,0))+SUM(IF(L6&gt;K6,1,0))+SUM(IF(N6&gt;M6,1,0))+SUM(IF(P6&gt;O6,1,0))</f>
        <v>3</v>
      </c>
      <c r="G6" s="185">
        <v>21</v>
      </c>
      <c r="H6" s="185">
        <v>25</v>
      </c>
      <c r="I6" s="171">
        <v>22</v>
      </c>
      <c r="J6" s="186">
        <v>25</v>
      </c>
      <c r="K6" s="185">
        <v>18</v>
      </c>
      <c r="L6" s="185">
        <v>25</v>
      </c>
      <c r="M6" s="171"/>
      <c r="N6" s="171"/>
      <c r="O6" s="185"/>
      <c r="P6" s="185"/>
      <c r="Q6" s="171">
        <f>G6+I6+K6+M6+O6</f>
        <v>61</v>
      </c>
      <c r="R6" s="171">
        <f>H6+J6+L6+N6+P6</f>
        <v>75</v>
      </c>
      <c r="S6" s="11"/>
      <c r="T6" s="169">
        <v>3</v>
      </c>
      <c r="U6" s="169" t="s">
        <v>204</v>
      </c>
      <c r="V6" s="171">
        <f>W6+X6+Y6</f>
        <v>10</v>
      </c>
      <c r="W6" s="171">
        <f>COUNTIF($E$6,"=3")+COUNTIF($E$9,"=3")+COUNTIF($E$12,"=3")+COUNTIF($F$16,"=3")+COUNTIF($F$17,"=3")+COUNTIF($F$21,"=3")+COUNTIF($F$24,"=3")+COUNTIF($F$27,"=3")+COUNTIF($E$31,"=3")+COUNTIF($E$32,"=3")</f>
        <v>5</v>
      </c>
      <c r="X6" s="171">
        <f>SUM(IF($E$6&lt;$F$6,1,0))+SUM(IF($E$9&lt;$F$9,1,0))+SUM(IF($E$12&lt;$F$12,1,0))+SUM(IF($F$16&lt;$E$16,1,0))+SUM(IF($F$17&lt;$E$17,1,0))+SUM(IF($F$21&lt;$E$21,1,0))+SUM(IF($F$24&lt;$E$24,1,0))+SUM(IF($F$27&lt;$E$27,1,0))+SUM(IF($E$31&lt;$F$31,1,0))+SUM(IF($E$32&lt;$F$32,1,0))</f>
        <v>5</v>
      </c>
      <c r="Y6" s="171"/>
      <c r="Z6" s="169">
        <f>(W6*$V$15)+(X6*$V$16)</f>
        <v>20</v>
      </c>
      <c r="AA6" s="171">
        <f>$E$6+$E$9+$E$12+$F$16+$F$17+$F$21+$F$24+$F$27+$E$31+$E$32</f>
        <v>18</v>
      </c>
      <c r="AB6" s="171">
        <f>$F$6+$F$9+$F$12+$E$16+$E$17+$E$21+$E$24+$E$27+$F$31+$F$32</f>
        <v>15</v>
      </c>
      <c r="AC6" s="171">
        <f>IF(AB6=0,"MAX",AA6/AB6)</f>
        <v>1.2</v>
      </c>
      <c r="AD6" s="171">
        <f>$Q$6+$Q$9+$Q$12+$R$16+$R$17+$R$21+$R$24+$R$27+$Q$31+$Q$32</f>
        <v>709</v>
      </c>
      <c r="AE6" s="171">
        <f>$R$6+$R$9+$R$12+$Q$16+$Q$17+$Q$21+$Q$24+$Q$27+$R$31+$R$32</f>
        <v>689</v>
      </c>
      <c r="AF6" s="171">
        <f>IF(AE6=0,"MAX",AD6/AE6)</f>
        <v>1.0290275761973875</v>
      </c>
    </row>
    <row r="7" spans="1:33" ht="12.75">
      <c r="A7" s="168" t="s">
        <v>205</v>
      </c>
      <c r="B7" s="168" t="s">
        <v>194</v>
      </c>
      <c r="C7" s="211" t="s">
        <v>195</v>
      </c>
      <c r="D7" s="211" t="s">
        <v>199</v>
      </c>
      <c r="E7" s="171">
        <f>SUM(IF(G7&gt;H7,1,0))+SUM(IF(I7&gt;J7,1,0))+SUM(IF(K7&gt;L7,1,0))+SUM(IF(M7&gt;N7,1,0))+SUM(IF(O7&gt;P7,1,0))</f>
        <v>3</v>
      </c>
      <c r="F7" s="171">
        <f>SUM(IF(H7&gt;G7,1,0))+SUM(IF(J7&gt;I7,1,0))+SUM(IF(L7&gt;K7,1,0))+SUM(IF(N7&gt;M7,1,0))+SUM(IF(P7&gt;O7,1,0))</f>
        <v>0</v>
      </c>
      <c r="G7" s="185">
        <v>25</v>
      </c>
      <c r="H7" s="185">
        <v>16</v>
      </c>
      <c r="I7" s="171">
        <v>25</v>
      </c>
      <c r="J7" s="186">
        <v>16</v>
      </c>
      <c r="K7" s="185">
        <v>25</v>
      </c>
      <c r="L7" s="185">
        <v>18</v>
      </c>
      <c r="M7" s="171"/>
      <c r="N7" s="171"/>
      <c r="O7" s="185"/>
      <c r="P7" s="185"/>
      <c r="Q7" s="171">
        <f>G7+I7+K7+M7+O7</f>
        <v>75</v>
      </c>
      <c r="R7" s="171">
        <f>H7+J7+L7+N7+P7</f>
        <v>50</v>
      </c>
      <c r="S7" s="11"/>
      <c r="T7" s="169">
        <v>4</v>
      </c>
      <c r="U7" s="169" t="s">
        <v>106</v>
      </c>
      <c r="V7" s="171">
        <f>W7+X7+Y7</f>
        <v>10</v>
      </c>
      <c r="W7" s="171">
        <f>COUNTIF($F$5,"=3")+COUNTIF($F$9,"=3")+COUNTIF($E$10,"=3")+COUNTIF($E$14,"=3")+COUNTIF($E$18,"=3")+COUNTIF($E$20,"=3")+COUNTIF($E$24,"=3")+COUNTIF($F$25,"=3")+COUNTIF($F$29,"=3")+COUNTIF($F$33,"=3")</f>
        <v>5</v>
      </c>
      <c r="X7" s="171">
        <f>SUM(IF($F$5&lt;$E$5,1,0))+SUM(IF($F$9&lt;$E$9,1,0))+SUM(IF($E$10&lt;$F$10,1,0))+SUM(IF($E$14&lt;$F$14,1,0))+SUM(IF($E$18&lt;$F$18,1,0))+SUM(IF($E$20&lt;$F$20,1,0))+SUM(IF($E$24&lt;$F$24,1,0))+SUM(IF($F$25&lt;$E$25,1,0))+SUM(IF($F$29&lt;$E$29,1,0))+SUM(IF($F$33&lt;$E$33,1,0))</f>
        <v>5</v>
      </c>
      <c r="Y7" s="171"/>
      <c r="Z7" s="169">
        <f>(W7*$V$15)+(X7*$V$16)</f>
        <v>20</v>
      </c>
      <c r="AA7" s="171">
        <f>$F$5+$F$9+$E$10+$E$14+$E$18+$E$20+$E$24+$F$25+$F$29+$F$33</f>
        <v>17</v>
      </c>
      <c r="AB7" s="171">
        <f>$E$5+$E$9+$F$10+$F$14+$F$18+$F$20+$F$24+$E$25+$E$29+$E$33</f>
        <v>16</v>
      </c>
      <c r="AC7" s="171">
        <f>IF(AB7=0,"MAX",AA7/AB7)</f>
        <v>1.0625</v>
      </c>
      <c r="AD7" s="171">
        <f>$R$5+$R$9+$Q$10+$Q$14+$Q$18+$Q$20+$Q$24+$R$25+$R$29+$R$33</f>
        <v>744</v>
      </c>
      <c r="AE7" s="171">
        <f>$Q$5+$Q$9+$R$10+$R$14+$R$18+$R$20+$R$24+$Q$25+$Q$29+$Q$33</f>
        <v>714</v>
      </c>
      <c r="AF7" s="171">
        <f>IF(AE7=0,"MAX",AD7/AE7)</f>
        <v>1.0420168067226891</v>
      </c>
      <c r="AG7" s="234"/>
    </row>
    <row r="8" spans="1:32" ht="12.75">
      <c r="A8" s="168" t="s">
        <v>206</v>
      </c>
      <c r="B8" s="168" t="s">
        <v>194</v>
      </c>
      <c r="C8" s="211" t="s">
        <v>203</v>
      </c>
      <c r="D8" s="211" t="s">
        <v>196</v>
      </c>
      <c r="E8" s="171">
        <f>SUM(IF(G8&gt;H8,1,0))+SUM(IF(I8&gt;J8,1,0))+SUM(IF(K8&gt;L8,1,0))+SUM(IF(M8&gt;N8,1,0))+SUM(IF(O8&gt;P8,1,0))</f>
        <v>3</v>
      </c>
      <c r="F8" s="171">
        <f>SUM(IF(H8&gt;G8,1,0))+SUM(IF(J8&gt;I8,1,0))+SUM(IF(L8&gt;K8,1,0))+SUM(IF(N8&gt;M8,1,0))+SUM(IF(P8&gt;O8,1,0))</f>
        <v>0</v>
      </c>
      <c r="G8" s="185">
        <v>25</v>
      </c>
      <c r="H8" s="185">
        <v>11</v>
      </c>
      <c r="I8" s="171">
        <v>25</v>
      </c>
      <c r="J8" s="186">
        <v>6</v>
      </c>
      <c r="K8" s="185">
        <v>25</v>
      </c>
      <c r="L8" s="185">
        <v>14</v>
      </c>
      <c r="M8" s="171"/>
      <c r="N8" s="171"/>
      <c r="O8" s="185"/>
      <c r="P8" s="185"/>
      <c r="Q8" s="171">
        <f>G8+I8+K8+M8+O8</f>
        <v>75</v>
      </c>
      <c r="R8" s="171">
        <f>H8+J8+L8+N8+P8</f>
        <v>31</v>
      </c>
      <c r="S8" s="11"/>
      <c r="T8" s="176">
        <v>5</v>
      </c>
      <c r="U8" s="176" t="s">
        <v>207</v>
      </c>
      <c r="V8" s="189">
        <f>W8+X8+Y8</f>
        <v>10</v>
      </c>
      <c r="W8" s="189">
        <f>COUNTIF($F$4,"=3")+COUNTIF($F$8,"=3")+COUNTIF($E$11,"=3")+COUNTIF($E$16,"=3")+COUNTIF($F$18,"=3")+COUNTIF($E$19,"=3")+COUNTIF($E$23,"=3")+COUNTIF($F$26,"=3")+COUNTIF($F$31,"=3")+COUNTIF($E$33,"=3")</f>
        <v>1</v>
      </c>
      <c r="X8" s="189">
        <f>SUM(IF($F$4&lt;$E$4,1,0))+SUM(IF($F$8&lt;$E$8,1,0))+SUM(IF($E$11&lt;$F$11,1,0))+SUM(IF($E$16&lt;$F$16,1,0))+SUM(IF($F$18&lt;$E$18,1,0))+SUM(IF($E$19&lt;$F$19,1,0))+SUM(IF($E$23&lt;$F$23,1,0))+SUM(IF($F$26&lt;$E$26,1,0))+SUM(IF($F$31&lt;$E$31,1,0))+SUM(IF($E$33&lt;$F$33,1,0))</f>
        <v>9</v>
      </c>
      <c r="Y8" s="189"/>
      <c r="Z8" s="176">
        <f>(W8*$V$15)+(X8*$V$16)</f>
        <v>12</v>
      </c>
      <c r="AA8" s="189">
        <f>$F$4+$F$8+$E$11+$E$16+$F$18+$E$19+$E$23+$F$26+$F$31+$E$33</f>
        <v>6</v>
      </c>
      <c r="AB8" s="189">
        <f>$E$4+$E$8+$F$11+$F$16+$E$18+$F$19+$F$23+$E$26+$E$31+$F$33</f>
        <v>29</v>
      </c>
      <c r="AC8" s="189">
        <f>IF(AB8=0,"MAX",AA8/AB8)</f>
        <v>0.20689655172413793</v>
      </c>
      <c r="AD8" s="189">
        <f>$R$4+$R$8+$Q$11+$Q$16+$R$18+$Q$19+$Q$23+$R$26+$R$31+$Q$33</f>
        <v>612</v>
      </c>
      <c r="AE8" s="189">
        <f>$Q$4+$Q$8+$R$11+$R$16+$Q$18+$R$19+$R$23+$Q$26+$Q$31+$R$33</f>
        <v>829</v>
      </c>
      <c r="AF8" s="189">
        <f>IF(AE8=0,"MAX",AD8/AE8)</f>
        <v>0.738238841978287</v>
      </c>
    </row>
    <row r="9" spans="1:33" ht="12.75">
      <c r="A9" s="168" t="s">
        <v>208</v>
      </c>
      <c r="B9" s="168" t="s">
        <v>194</v>
      </c>
      <c r="C9" s="211" t="s">
        <v>202</v>
      </c>
      <c r="D9" s="211" t="s">
        <v>94</v>
      </c>
      <c r="E9" s="171">
        <f>SUM(IF(G9&gt;H9,1,0))+SUM(IF(I9&gt;J9,1,0))+SUM(IF(K9&gt;L9,1,0))+SUM(IF(M9&gt;N9,1,0))+SUM(IF(O9&gt;P9,1,0))</f>
        <v>1</v>
      </c>
      <c r="F9" s="171">
        <f>SUM(IF(H9&gt;G9,1,0))+SUM(IF(J9&gt;I9,1,0))+SUM(IF(L9&gt;K9,1,0))+SUM(IF(N9&gt;M9,1,0))+SUM(IF(P9&gt;O9,1,0))</f>
        <v>3</v>
      </c>
      <c r="G9" s="185">
        <v>21</v>
      </c>
      <c r="H9" s="185">
        <v>25</v>
      </c>
      <c r="I9" s="171">
        <v>26</v>
      </c>
      <c r="J9" s="186">
        <v>28</v>
      </c>
      <c r="K9" s="185">
        <v>28</v>
      </c>
      <c r="L9" s="185">
        <v>26</v>
      </c>
      <c r="M9" s="171">
        <v>12</v>
      </c>
      <c r="N9" s="171">
        <v>25</v>
      </c>
      <c r="O9" s="185"/>
      <c r="P9" s="185"/>
      <c r="Q9" s="171">
        <f>G9+I9+K9+M9+O9</f>
        <v>87</v>
      </c>
      <c r="R9" s="171">
        <f>H9+J9+L9+N9+P9</f>
        <v>104</v>
      </c>
      <c r="S9" s="11"/>
      <c r="T9" s="169">
        <v>6</v>
      </c>
      <c r="U9" s="169" t="s">
        <v>209</v>
      </c>
      <c r="V9" s="171">
        <f>W9+X9+Y9</f>
        <v>10</v>
      </c>
      <c r="W9" s="171">
        <f>COUNTIF($E$5,"=3")+COUNTIF($F$7,"=3")+COUNTIF($F$11,"=3")+COUNTIF($F$13,"=3")+COUNTIF($E$17,"=3")+COUNTIF($F$20,"=3")+COUNTIF($E$22,"=3")+COUNTIF($E$26,"=3")+COUNTIF($E$28,"=3")+COUNTIF($F$32,"=3")</f>
        <v>1</v>
      </c>
      <c r="X9" s="171">
        <f>SUM(IF($E$5&lt;$F$5,1,0))+SUM(IF($F$7&lt;$E$7,1,0))+SUM(IF($F$11&lt;$E$11,1,0))+SUM(IF($F$13&lt;$E$13,1,0))+SUM(IF($E$17&lt;$F$17,1,0))+SUM(IF($F$20&lt;$E$20,1,0))+SUM(IF($E$22&lt;$F$22,1,0))+SUM(IF($E$26&lt;$F$26,1,0))+SUM(IF($E$28&lt;$F$28,1,0))+SUM(IF($F$32&lt;$E$32,1,0))</f>
        <v>9</v>
      </c>
      <c r="Y9" s="171"/>
      <c r="Z9" s="169">
        <f>(W9*$V$15)+(X9*$V$16)</f>
        <v>12</v>
      </c>
      <c r="AA9" s="171">
        <f>$E$5+$F$7+$F$11+$F$13+$E$17+$F$20+$E$22+$E$26+$E$28+$F$32</f>
        <v>5</v>
      </c>
      <c r="AB9" s="171">
        <f>$F$5+$E$7+$E$11+$E$13+$F$17+$E$20+$F$22+$F$26+$F$28+$E$32</f>
        <v>29</v>
      </c>
      <c r="AC9" s="171">
        <f>IF(AB9=0,"MAX",AA9/AB9)</f>
        <v>0.1724137931034483</v>
      </c>
      <c r="AD9" s="171">
        <f>$Q$5+$R$7+$R$11+$R$13+$Q$17+$R$20+$Q$22+$Q$26+$Q$28+$R$32</f>
        <v>573</v>
      </c>
      <c r="AE9" s="171">
        <f>$R$5+$Q$7+$Q$11+$Q$13+$R$17+$Q$20+$R$22+$R$26+$R$28+$Q$32</f>
        <v>806</v>
      </c>
      <c r="AF9" s="171">
        <f>IF(AE9=0,"MAX",AD9/AE9)</f>
        <v>0.7109181141439206</v>
      </c>
      <c r="AG9" s="234"/>
    </row>
    <row r="10" spans="1:32" ht="12.75">
      <c r="A10" s="168" t="s">
        <v>210</v>
      </c>
      <c r="B10" s="168" t="s">
        <v>194</v>
      </c>
      <c r="C10" s="211" t="s">
        <v>94</v>
      </c>
      <c r="D10" s="211" t="s">
        <v>203</v>
      </c>
      <c r="E10" s="171">
        <f>SUM(IF(G10&gt;H10,1,0))+SUM(IF(I10&gt;J10,1,0))+SUM(IF(K10&gt;L10,1,0))+SUM(IF(M10&gt;N10,1,0))+SUM(IF(O10&gt;P10,1,0))</f>
        <v>0</v>
      </c>
      <c r="F10" s="171">
        <f>SUM(IF(H10&gt;G10,1,0))+SUM(IF(J10&gt;I10,1,0))+SUM(IF(L10&gt;K10,1,0))+SUM(IF(N10&gt;M10,1,0))+SUM(IF(P10&gt;O10,1,0))</f>
        <v>3</v>
      </c>
      <c r="G10" s="185">
        <v>21</v>
      </c>
      <c r="H10" s="185">
        <v>25</v>
      </c>
      <c r="I10" s="171">
        <v>13</v>
      </c>
      <c r="J10" s="186">
        <v>25</v>
      </c>
      <c r="K10" s="185">
        <v>22</v>
      </c>
      <c r="L10" s="185">
        <v>25</v>
      </c>
      <c r="M10" s="171"/>
      <c r="N10" s="171"/>
      <c r="O10" s="185"/>
      <c r="P10" s="185"/>
      <c r="Q10" s="171">
        <f>G10+I10+K10+M10+O10</f>
        <v>56</v>
      </c>
      <c r="R10" s="171">
        <f>H10+J10+L10+N10+P10</f>
        <v>75</v>
      </c>
      <c r="S10" s="11"/>
      <c r="T10" s="12"/>
      <c r="U10" s="12"/>
      <c r="V10" s="22"/>
      <c r="W10" s="22"/>
      <c r="X10" s="22"/>
      <c r="Y10" s="22"/>
      <c r="Z10" s="12"/>
      <c r="AA10" s="22"/>
      <c r="AB10" s="22"/>
      <c r="AC10" s="22"/>
      <c r="AD10" s="22"/>
      <c r="AE10" s="22"/>
      <c r="AF10" s="22"/>
    </row>
    <row r="11" spans="1:32" ht="12.75">
      <c r="A11" s="168" t="s">
        <v>211</v>
      </c>
      <c r="B11" s="168" t="s">
        <v>194</v>
      </c>
      <c r="C11" s="211" t="s">
        <v>196</v>
      </c>
      <c r="D11" s="211" t="s">
        <v>199</v>
      </c>
      <c r="E11" s="171">
        <f>SUM(IF(G11&gt;H11,1,0))+SUM(IF(I11&gt;J11,1,0))+SUM(IF(K11&gt;L11,1,0))+SUM(IF(M11&gt;N11,1,0))+SUM(IF(O11&gt;P11,1,0))</f>
        <v>3</v>
      </c>
      <c r="F11" s="171">
        <f>SUM(IF(H11&gt;G11,1,0))+SUM(IF(J11&gt;I11,1,0))+SUM(IF(L11&gt;K11,1,0))+SUM(IF(N11&gt;M11,1,0))+SUM(IF(P11&gt;O11,1,0))</f>
        <v>2</v>
      </c>
      <c r="G11" s="185">
        <v>23</v>
      </c>
      <c r="H11" s="185">
        <v>25</v>
      </c>
      <c r="I11" s="171">
        <v>23</v>
      </c>
      <c r="J11" s="186">
        <v>25</v>
      </c>
      <c r="K11" s="185">
        <v>25</v>
      </c>
      <c r="L11" s="185">
        <v>12</v>
      </c>
      <c r="M11" s="171">
        <v>26</v>
      </c>
      <c r="N11" s="171">
        <v>24</v>
      </c>
      <c r="O11" s="185">
        <v>15</v>
      </c>
      <c r="P11" s="185">
        <v>12</v>
      </c>
      <c r="Q11" s="171">
        <f>G11+I11+K11+M11+O11</f>
        <v>112</v>
      </c>
      <c r="R11" s="171">
        <f>H11+J11+L11+N11+P11</f>
        <v>98</v>
      </c>
      <c r="S11" s="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2.75">
      <c r="A12" s="168" t="s">
        <v>212</v>
      </c>
      <c r="B12" s="168" t="s">
        <v>194</v>
      </c>
      <c r="C12" s="211" t="s">
        <v>202</v>
      </c>
      <c r="D12" s="211" t="s">
        <v>195</v>
      </c>
      <c r="E12" s="171">
        <f>SUM(IF(G12&gt;H12,1,0))+SUM(IF(I12&gt;J12,1,0))+SUM(IF(K12&gt;L12,1,0))+SUM(IF(M12&gt;N12,1,0))+SUM(IF(O12&gt;P12,1,0))</f>
        <v>0</v>
      </c>
      <c r="F12" s="171">
        <f>SUM(IF(H12&gt;G12,1,0))+SUM(IF(J12&gt;I12,1,0))+SUM(IF(L12&gt;K12,1,0))+SUM(IF(N12&gt;M12,1,0))+SUM(IF(P12&gt;O12,1,0))</f>
        <v>3</v>
      </c>
      <c r="G12" s="185">
        <v>11</v>
      </c>
      <c r="H12" s="185">
        <v>25</v>
      </c>
      <c r="I12" s="171">
        <v>14</v>
      </c>
      <c r="J12" s="186">
        <v>25</v>
      </c>
      <c r="K12" s="185">
        <v>23</v>
      </c>
      <c r="L12" s="185">
        <v>25</v>
      </c>
      <c r="M12" s="171"/>
      <c r="N12" s="171"/>
      <c r="O12" s="185"/>
      <c r="P12" s="185"/>
      <c r="Q12" s="171">
        <f>G12+I12+K12+M12+O12</f>
        <v>48</v>
      </c>
      <c r="R12" s="171">
        <f>H12+J12+L12+N12+P12</f>
        <v>75</v>
      </c>
      <c r="S12" s="1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2.75">
      <c r="A13" s="168" t="s">
        <v>213</v>
      </c>
      <c r="B13" s="168" t="s">
        <v>194</v>
      </c>
      <c r="C13" s="211" t="s">
        <v>203</v>
      </c>
      <c r="D13" s="211" t="s">
        <v>199</v>
      </c>
      <c r="E13" s="171">
        <f>SUM(IF(G13&gt;H13,1,0))+SUM(IF(I13&gt;J13,1,0))+SUM(IF(K13&gt;L13,1,0))+SUM(IF(M13&gt;N13,1,0))+SUM(IF(O13&gt;P13,1,0))</f>
        <v>3</v>
      </c>
      <c r="F13" s="171">
        <f>SUM(IF(H13&gt;G13,1,0))+SUM(IF(J13&gt;I13,1,0))+SUM(IF(L13&gt;K13,1,0))+SUM(IF(N13&gt;M13,1,0))+SUM(IF(P13&gt;O13,1,0))</f>
        <v>0</v>
      </c>
      <c r="G13" s="185">
        <v>25</v>
      </c>
      <c r="H13" s="185">
        <v>16</v>
      </c>
      <c r="I13" s="171">
        <v>25</v>
      </c>
      <c r="J13" s="186">
        <v>10</v>
      </c>
      <c r="K13" s="185">
        <v>25</v>
      </c>
      <c r="L13" s="185">
        <v>10</v>
      </c>
      <c r="M13" s="171"/>
      <c r="N13" s="171"/>
      <c r="O13" s="185"/>
      <c r="P13" s="185"/>
      <c r="Q13" s="171">
        <f>G13+I13+K13+M13+O13</f>
        <v>75</v>
      </c>
      <c r="R13" s="171">
        <f>H13+J13+L13+N13+P13</f>
        <v>36</v>
      </c>
      <c r="S13" s="11"/>
      <c r="T13" s="161"/>
      <c r="U13" s="161"/>
      <c r="V13" s="161"/>
      <c r="W13" s="161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168" t="s">
        <v>214</v>
      </c>
      <c r="B14" s="168" t="s">
        <v>194</v>
      </c>
      <c r="C14" s="211" t="s">
        <v>94</v>
      </c>
      <c r="D14" s="211" t="s">
        <v>195</v>
      </c>
      <c r="E14" s="171">
        <f>SUM(IF(G14&gt;H14,1,0))+SUM(IF(I14&gt;J14,1,0))+SUM(IF(K14&gt;L14,1,0))+SUM(IF(M14&gt;N14,1,0))+SUM(IF(O14&gt;P14,1,0))</f>
        <v>2</v>
      </c>
      <c r="F14" s="171">
        <f>SUM(IF(H14&gt;G14,1,0))+SUM(IF(J14&gt;I14,1,0))+SUM(IF(L14&gt;K14,1,0))+SUM(IF(N14&gt;M14,1,0))+SUM(IF(P14&gt;O14,1,0))</f>
        <v>3</v>
      </c>
      <c r="G14" s="185">
        <v>26</v>
      </c>
      <c r="H14" s="185">
        <v>24</v>
      </c>
      <c r="I14" s="171">
        <v>25</v>
      </c>
      <c r="J14" s="186">
        <v>21</v>
      </c>
      <c r="K14" s="185">
        <v>15</v>
      </c>
      <c r="L14" s="185">
        <v>25</v>
      </c>
      <c r="M14" s="171">
        <v>23</v>
      </c>
      <c r="N14" s="171">
        <v>25</v>
      </c>
      <c r="O14" s="185">
        <v>15</v>
      </c>
      <c r="P14" s="185">
        <v>17</v>
      </c>
      <c r="Q14" s="171">
        <f>G14+I14+K14+M14+O14</f>
        <v>104</v>
      </c>
      <c r="R14" s="171">
        <f>H14+J14+L14+N14+P14</f>
        <v>112</v>
      </c>
      <c r="S14" s="11"/>
      <c r="T14" s="161"/>
      <c r="U14" s="155" t="s">
        <v>82</v>
      </c>
      <c r="V14" s="155"/>
      <c r="W14" s="161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168" t="s">
        <v>215</v>
      </c>
      <c r="B15" s="168" t="s">
        <v>194</v>
      </c>
      <c r="C15" s="211" t="s">
        <v>195</v>
      </c>
      <c r="D15" s="211" t="s">
        <v>203</v>
      </c>
      <c r="E15" s="171">
        <f>SUM(IF(G15&gt;H15,1,0))+SUM(IF(I15&gt;J15,1,0))+SUM(IF(K15&gt;L15,1,0))+SUM(IF(M15&gt;N15,1,0))+SUM(IF(O15&gt;P15,1,0))</f>
        <v>0</v>
      </c>
      <c r="F15" s="171">
        <f>SUM(IF(H15&gt;G15,1,0))+SUM(IF(J15&gt;I15,1,0))+SUM(IF(L15&gt;K15,1,0))+SUM(IF(N15&gt;M15,1,0))+SUM(IF(P15&gt;O15,1,0))</f>
        <v>3</v>
      </c>
      <c r="G15" s="185">
        <v>14</v>
      </c>
      <c r="H15" s="185">
        <v>25</v>
      </c>
      <c r="I15" s="171">
        <v>16</v>
      </c>
      <c r="J15" s="186">
        <v>25</v>
      </c>
      <c r="K15" s="185">
        <v>21</v>
      </c>
      <c r="L15" s="185">
        <v>25</v>
      </c>
      <c r="M15" s="171"/>
      <c r="N15" s="171"/>
      <c r="O15" s="185"/>
      <c r="P15" s="185"/>
      <c r="Q15" s="171">
        <f>G15+I15+K15+M15+O15</f>
        <v>51</v>
      </c>
      <c r="R15" s="171">
        <f>H15+J15+L15+N15+P15</f>
        <v>75</v>
      </c>
      <c r="S15" s="11"/>
      <c r="T15" s="161"/>
      <c r="U15" s="161" t="s">
        <v>116</v>
      </c>
      <c r="V15" s="161">
        <v>3</v>
      </c>
      <c r="W15" s="161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168" t="s">
        <v>216</v>
      </c>
      <c r="B16" s="168" t="s">
        <v>194</v>
      </c>
      <c r="C16" s="211" t="s">
        <v>196</v>
      </c>
      <c r="D16" s="211" t="s">
        <v>202</v>
      </c>
      <c r="E16" s="171">
        <f>SUM(IF(G16&gt;H16,1,0))+SUM(IF(I16&gt;J16,1,0))+SUM(IF(K16&gt;L16,1,0))+SUM(IF(M16&gt;N16,1,0))+SUM(IF(O16&gt;P16,1,0))</f>
        <v>0</v>
      </c>
      <c r="F16" s="171">
        <f>SUM(IF(H16&gt;G16,1,0))+SUM(IF(J16&gt;I16,1,0))+SUM(IF(L16&gt;K16,1,0))+SUM(IF(N16&gt;M16,1,0))+SUM(IF(P16&gt;O16,1,0))</f>
        <v>3</v>
      </c>
      <c r="G16" s="185">
        <v>16</v>
      </c>
      <c r="H16" s="185">
        <v>25</v>
      </c>
      <c r="I16" s="171">
        <v>16</v>
      </c>
      <c r="J16" s="186">
        <v>25</v>
      </c>
      <c r="K16" s="185">
        <v>16</v>
      </c>
      <c r="L16" s="185">
        <v>25</v>
      </c>
      <c r="M16" s="171"/>
      <c r="N16" s="171"/>
      <c r="O16" s="185"/>
      <c r="P16" s="185"/>
      <c r="Q16" s="171">
        <f>G16+I16+K16+M16+O16</f>
        <v>48</v>
      </c>
      <c r="R16" s="171">
        <f>H16+J16+L16+N16+P16</f>
        <v>75</v>
      </c>
      <c r="S16" s="11"/>
      <c r="T16" s="161"/>
      <c r="U16" s="161" t="s">
        <v>88</v>
      </c>
      <c r="V16" s="161">
        <v>1</v>
      </c>
      <c r="W16" s="161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213" t="s">
        <v>217</v>
      </c>
      <c r="B17" s="213" t="s">
        <v>194</v>
      </c>
      <c r="C17" s="221" t="s">
        <v>199</v>
      </c>
      <c r="D17" s="221" t="s">
        <v>202</v>
      </c>
      <c r="E17" s="189">
        <f>SUM(IF(G17&gt;H17,1,0))+SUM(IF(I17&gt;J17,1,0))+SUM(IF(K17&gt;L17,1,0))+SUM(IF(M17&gt;N17,1,0))+SUM(IF(O17&gt;P17,1,0))</f>
        <v>0</v>
      </c>
      <c r="F17" s="189">
        <f>SUM(IF(H17&gt;G17,1,0))+SUM(IF(J17&gt;I17,1,0))+SUM(IF(L17&gt;K17,1,0))+SUM(IF(N17&gt;M17,1,0))+SUM(IF(P17&gt;O17,1,0))</f>
        <v>3</v>
      </c>
      <c r="G17" s="204">
        <v>17</v>
      </c>
      <c r="H17" s="204">
        <v>25</v>
      </c>
      <c r="I17" s="189">
        <v>18</v>
      </c>
      <c r="J17" s="205">
        <v>25</v>
      </c>
      <c r="K17" s="204">
        <v>9</v>
      </c>
      <c r="L17" s="204">
        <v>25</v>
      </c>
      <c r="M17" s="189"/>
      <c r="N17" s="189"/>
      <c r="O17" s="204"/>
      <c r="P17" s="204"/>
      <c r="Q17" s="189">
        <f>G17+I17+K17+M17+O17</f>
        <v>44</v>
      </c>
      <c r="R17" s="189">
        <f>H17+J17+L17+N17+P17</f>
        <v>75</v>
      </c>
      <c r="S17" s="11"/>
      <c r="T17" s="161"/>
      <c r="U17" s="161" t="s">
        <v>119</v>
      </c>
      <c r="V17" s="161">
        <v>0</v>
      </c>
      <c r="W17" s="161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194" t="s">
        <v>218</v>
      </c>
      <c r="B18" s="194" t="s">
        <v>194</v>
      </c>
      <c r="C18" s="220" t="s">
        <v>94</v>
      </c>
      <c r="D18" s="220" t="s">
        <v>196</v>
      </c>
      <c r="E18" s="195">
        <f>SUM(IF(G18&gt;H18,1,0))+SUM(IF(I18&gt;J18,1,0))+SUM(IF(K18&gt;L18,1,0))+SUM(IF(M18&gt;N18,1,0))+SUM(IF(O18&gt;P18,1,0))</f>
        <v>3</v>
      </c>
      <c r="F18" s="195">
        <f>SUM(IF(H18&gt;G18,1,0))+SUM(IF(J18&gt;I18,1,0))+SUM(IF(L18&gt;K18,1,0))+SUM(IF(N18&gt;M18,1,0))+SUM(IF(P18&gt;O18,1,0))</f>
        <v>0</v>
      </c>
      <c r="G18" s="198">
        <v>25</v>
      </c>
      <c r="H18" s="198">
        <v>14</v>
      </c>
      <c r="I18" s="195">
        <v>25</v>
      </c>
      <c r="J18" s="199">
        <v>19</v>
      </c>
      <c r="K18" s="198">
        <v>25</v>
      </c>
      <c r="L18" s="198">
        <v>22</v>
      </c>
      <c r="M18" s="195"/>
      <c r="N18" s="195"/>
      <c r="O18" s="198"/>
      <c r="P18" s="198"/>
      <c r="Q18" s="195">
        <f>G18+I18+K18+M18+O18</f>
        <v>75</v>
      </c>
      <c r="R18" s="195">
        <f>H18+J18+L18+N18+P18</f>
        <v>55</v>
      </c>
      <c r="S18" s="11"/>
      <c r="T18" s="161"/>
      <c r="U18" s="161"/>
      <c r="V18" s="161"/>
      <c r="W18" s="161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180" t="s">
        <v>219</v>
      </c>
      <c r="B19" s="180" t="s">
        <v>194</v>
      </c>
      <c r="C19" s="224" t="s">
        <v>196</v>
      </c>
      <c r="D19" s="224" t="s">
        <v>195</v>
      </c>
      <c r="E19" s="181">
        <f>SUM(IF(G19&gt;H19,1,0))+SUM(IF(I19&gt;J19,1,0))+SUM(IF(K19&gt;L19,1,0))+SUM(IF(M19&gt;N19,1,0))+SUM(IF(O19&gt;P19,1,0))</f>
        <v>0</v>
      </c>
      <c r="F19" s="181">
        <f>SUM(IF(H19&gt;G19,1,0))+SUM(IF(J19&gt;I19,1,0))+SUM(IF(L19&gt;K19,1,0))+SUM(IF(N19&gt;M19,1,0))+SUM(IF(P19&gt;O19,1,0))</f>
        <v>3</v>
      </c>
      <c r="G19" s="182">
        <v>18</v>
      </c>
      <c r="H19" s="182">
        <v>25</v>
      </c>
      <c r="I19" s="181">
        <v>6</v>
      </c>
      <c r="J19" s="200">
        <v>25</v>
      </c>
      <c r="K19" s="182">
        <v>19</v>
      </c>
      <c r="L19" s="182">
        <v>25</v>
      </c>
      <c r="M19" s="181"/>
      <c r="N19" s="181"/>
      <c r="O19" s="182"/>
      <c r="P19" s="182"/>
      <c r="Q19" s="181">
        <f>G19+I19+K19+M19+O19</f>
        <v>43</v>
      </c>
      <c r="R19" s="181">
        <f>H19+J19+L19+N19+P19</f>
        <v>75</v>
      </c>
      <c r="S19" s="11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168" t="s">
        <v>220</v>
      </c>
      <c r="B20" s="168" t="s">
        <v>194</v>
      </c>
      <c r="C20" s="211" t="s">
        <v>94</v>
      </c>
      <c r="D20" s="211" t="s">
        <v>199</v>
      </c>
      <c r="E20" s="171">
        <f>SUM(IF(G20&gt;H20,1,0))+SUM(IF(I20&gt;J20,1,0))+SUM(IF(K20&gt;L20,1,0))+SUM(IF(M20&gt;N20,1,0))+SUM(IF(O20&gt;P20,1,0))</f>
        <v>3</v>
      </c>
      <c r="F20" s="171">
        <f>SUM(IF(H20&gt;G20,1,0))+SUM(IF(J20&gt;I20,1,0))+SUM(IF(L20&gt;K20,1,0))+SUM(IF(N20&gt;M20,1,0))+SUM(IF(P20&gt;O20,1,0))</f>
        <v>0</v>
      </c>
      <c r="G20" s="185">
        <v>25</v>
      </c>
      <c r="H20" s="185">
        <v>15</v>
      </c>
      <c r="I20" s="171">
        <v>25</v>
      </c>
      <c r="J20" s="186">
        <v>16</v>
      </c>
      <c r="K20" s="185">
        <v>25</v>
      </c>
      <c r="L20" s="185">
        <v>16</v>
      </c>
      <c r="M20" s="171"/>
      <c r="N20" s="171"/>
      <c r="O20" s="185"/>
      <c r="P20" s="185"/>
      <c r="Q20" s="171">
        <f>G20+I20+K20+M20+O20</f>
        <v>75</v>
      </c>
      <c r="R20" s="171">
        <f>H20+J20+L20+N20+P20</f>
        <v>47</v>
      </c>
      <c r="S20" s="11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2.75">
      <c r="A21" s="168" t="s">
        <v>221</v>
      </c>
      <c r="B21" s="168" t="s">
        <v>194</v>
      </c>
      <c r="C21" s="211" t="s">
        <v>203</v>
      </c>
      <c r="D21" s="211" t="s">
        <v>202</v>
      </c>
      <c r="E21" s="171">
        <f>SUM(IF(G21&gt;H21,1,0))+SUM(IF(I21&gt;J21,1,0))+SUM(IF(K21&gt;L21,1,0))+SUM(IF(M21&gt;N21,1,0))+SUM(IF(O21&gt;P21,1,0))</f>
        <v>3</v>
      </c>
      <c r="F21" s="171">
        <f>SUM(IF(H21&gt;G21,1,0))+SUM(IF(J21&gt;I21,1,0))+SUM(IF(L21&gt;K21,1,0))+SUM(IF(N21&gt;M21,1,0))+SUM(IF(P21&gt;O21,1,0))</f>
        <v>2</v>
      </c>
      <c r="G21" s="185">
        <v>23</v>
      </c>
      <c r="H21" s="185">
        <v>25</v>
      </c>
      <c r="I21" s="171">
        <v>26</v>
      </c>
      <c r="J21" s="186">
        <v>28</v>
      </c>
      <c r="K21" s="185">
        <v>25</v>
      </c>
      <c r="L21" s="185">
        <v>11</v>
      </c>
      <c r="M21" s="171">
        <v>25</v>
      </c>
      <c r="N21" s="171">
        <v>14</v>
      </c>
      <c r="O21" s="185">
        <v>15</v>
      </c>
      <c r="P21" s="185">
        <v>7</v>
      </c>
      <c r="Q21" s="171">
        <f>G21+I21+K21+M21+O21</f>
        <v>114</v>
      </c>
      <c r="R21" s="171">
        <f>H21+J21+L21+N21+P21</f>
        <v>85</v>
      </c>
      <c r="S21" s="1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2.75">
      <c r="A22" s="168" t="s">
        <v>222</v>
      </c>
      <c r="B22" s="168" t="s">
        <v>194</v>
      </c>
      <c r="C22" s="211" t="s">
        <v>199</v>
      </c>
      <c r="D22" s="211" t="s">
        <v>195</v>
      </c>
      <c r="E22" s="171">
        <f>SUM(IF(G22&gt;H22,1,0))+SUM(IF(I22&gt;J22,1,0))+SUM(IF(K22&gt;L22,1,0))+SUM(IF(M22&gt;N22,1,0))+SUM(IF(O22&gt;P22,1,0))</f>
        <v>0</v>
      </c>
      <c r="F22" s="171">
        <f>SUM(IF(H22&gt;G22,1,0))+SUM(IF(J22&gt;I22,1,0))+SUM(IF(L22&gt;K22,1,0))+SUM(IF(N22&gt;M22,1,0))+SUM(IF(P22&gt;O22,1,0))</f>
        <v>3</v>
      </c>
      <c r="G22" s="185">
        <v>17</v>
      </c>
      <c r="H22" s="185">
        <v>25</v>
      </c>
      <c r="I22" s="171">
        <v>20</v>
      </c>
      <c r="J22" s="186">
        <v>25</v>
      </c>
      <c r="K22" s="185">
        <v>17</v>
      </c>
      <c r="L22" s="185">
        <v>25</v>
      </c>
      <c r="M22" s="171"/>
      <c r="N22" s="171"/>
      <c r="O22" s="185"/>
      <c r="P22" s="185"/>
      <c r="Q22" s="171">
        <f>G22+I22+K22+M22+O22</f>
        <v>54</v>
      </c>
      <c r="R22" s="171">
        <f>H22+J22+L22+N22+P22</f>
        <v>75</v>
      </c>
      <c r="S22" s="11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2.75">
      <c r="A23" s="168" t="s">
        <v>223</v>
      </c>
      <c r="B23" s="168" t="s">
        <v>194</v>
      </c>
      <c r="C23" s="211" t="s">
        <v>196</v>
      </c>
      <c r="D23" s="211" t="s">
        <v>203</v>
      </c>
      <c r="E23" s="171">
        <f>SUM(IF(G23&gt;H23,1,0))+SUM(IF(I23&gt;J23,1,0))+SUM(IF(K23&gt;L23,1,0))+SUM(IF(M23&gt;N23,1,0))+SUM(IF(O23&gt;P23,1,0))</f>
        <v>0</v>
      </c>
      <c r="F23" s="171">
        <f>SUM(IF(H23&gt;G23,1,0))+SUM(IF(J23&gt;I23,1,0))+SUM(IF(L23&gt;K23,1,0))+SUM(IF(N23&gt;M23,1,0))+SUM(IF(P23&gt;O23,1,0))</f>
        <v>3</v>
      </c>
      <c r="G23" s="185">
        <v>15</v>
      </c>
      <c r="H23" s="185">
        <v>25</v>
      </c>
      <c r="I23" s="171">
        <v>13</v>
      </c>
      <c r="J23" s="186">
        <v>25</v>
      </c>
      <c r="K23" s="185">
        <v>22</v>
      </c>
      <c r="L23" s="185">
        <v>25</v>
      </c>
      <c r="M23" s="171"/>
      <c r="N23" s="171"/>
      <c r="O23" s="185"/>
      <c r="P23" s="185"/>
      <c r="Q23" s="171">
        <f>G23+I23+K23+M23+O23</f>
        <v>50</v>
      </c>
      <c r="R23" s="171">
        <f>H23+J23+L23+N23+P23</f>
        <v>75</v>
      </c>
      <c r="S23" s="11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168" t="s">
        <v>224</v>
      </c>
      <c r="B24" s="168" t="s">
        <v>194</v>
      </c>
      <c r="C24" s="211" t="s">
        <v>94</v>
      </c>
      <c r="D24" s="211" t="s">
        <v>202</v>
      </c>
      <c r="E24" s="171">
        <f>SUM(IF(G24&gt;H24,1,0))+SUM(IF(I24&gt;J24,1,0))+SUM(IF(K24&gt;L24,1,0))+SUM(IF(M24&gt;N24,1,0))+SUM(IF(O24&gt;P24,1,0))</f>
        <v>0</v>
      </c>
      <c r="F24" s="171">
        <f>SUM(IF(H24&gt;G24,1,0))+SUM(IF(J24&gt;I24,1,0))+SUM(IF(L24&gt;K24,1,0))+SUM(IF(N24&gt;M24,1,0))+SUM(IF(P24&gt;O24,1,0))</f>
        <v>3</v>
      </c>
      <c r="G24" s="185">
        <v>21</v>
      </c>
      <c r="H24" s="185">
        <v>25</v>
      </c>
      <c r="I24" s="171">
        <v>17</v>
      </c>
      <c r="J24" s="186">
        <v>25</v>
      </c>
      <c r="K24" s="185">
        <v>23</v>
      </c>
      <c r="L24" s="185">
        <v>25</v>
      </c>
      <c r="M24" s="171"/>
      <c r="N24" s="171"/>
      <c r="O24" s="185"/>
      <c r="P24" s="185"/>
      <c r="Q24" s="171">
        <f>G24+I24+K24+M24+O24</f>
        <v>61</v>
      </c>
      <c r="R24" s="171">
        <f>H24+J24+L24+N24+P24</f>
        <v>75</v>
      </c>
      <c r="S24" s="11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168" t="s">
        <v>225</v>
      </c>
      <c r="B25" s="168" t="s">
        <v>194</v>
      </c>
      <c r="C25" s="211" t="s">
        <v>203</v>
      </c>
      <c r="D25" s="211" t="s">
        <v>94</v>
      </c>
      <c r="E25" s="171">
        <f>SUM(IF(G25&gt;H25,1,0))+SUM(IF(I25&gt;J25,1,0))+SUM(IF(K25&gt;L25,1,0))+SUM(IF(M25&gt;N25,1,0))+SUM(IF(O25&gt;P25,1,0))</f>
        <v>3</v>
      </c>
      <c r="F25" s="171">
        <f>SUM(IF(H25&gt;G25,1,0))+SUM(IF(J25&gt;I25,1,0))+SUM(IF(L25&gt;K25,1,0))+SUM(IF(N25&gt;M25,1,0))+SUM(IF(P25&gt;O25,1,0))</f>
        <v>0</v>
      </c>
      <c r="G25" s="185">
        <v>25</v>
      </c>
      <c r="H25" s="185">
        <v>20</v>
      </c>
      <c r="I25" s="171">
        <v>25</v>
      </c>
      <c r="J25" s="186">
        <v>18</v>
      </c>
      <c r="K25" s="185">
        <v>26</v>
      </c>
      <c r="L25" s="185">
        <v>24</v>
      </c>
      <c r="M25" s="171"/>
      <c r="N25" s="171"/>
      <c r="O25" s="185"/>
      <c r="P25" s="185"/>
      <c r="Q25" s="171">
        <f>G25+I25+K25+M25+O25</f>
        <v>76</v>
      </c>
      <c r="R25" s="171">
        <f>H25+J25+L25+N25+P25</f>
        <v>62</v>
      </c>
      <c r="S25" s="1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2.75">
      <c r="A26" s="168" t="s">
        <v>226</v>
      </c>
      <c r="B26" s="168" t="s">
        <v>194</v>
      </c>
      <c r="C26" s="211" t="s">
        <v>199</v>
      </c>
      <c r="D26" s="211" t="s">
        <v>196</v>
      </c>
      <c r="E26" s="171">
        <f>SUM(IF(G26&gt;H26,1,0))+SUM(IF(I26&gt;J26,1,0))+SUM(IF(K26&gt;L26,1,0))+SUM(IF(M26&gt;N26,1,0))+SUM(IF(O26&gt;P26,1,0))</f>
        <v>3</v>
      </c>
      <c r="F26" s="171">
        <f>SUM(IF(H26&gt;G26,1,0))+SUM(IF(J26&gt;I26,1,0))+SUM(IF(L26&gt;K26,1,0))+SUM(IF(N26&gt;M26,1,0))+SUM(IF(P26&gt;O26,1,0))</f>
        <v>2</v>
      </c>
      <c r="G26" s="185">
        <v>25</v>
      </c>
      <c r="H26" s="185">
        <v>13</v>
      </c>
      <c r="I26" s="171">
        <v>21</v>
      </c>
      <c r="J26" s="186">
        <v>25</v>
      </c>
      <c r="K26" s="185">
        <v>25</v>
      </c>
      <c r="L26" s="185">
        <v>20</v>
      </c>
      <c r="M26" s="171">
        <v>22</v>
      </c>
      <c r="N26" s="171">
        <v>25</v>
      </c>
      <c r="O26" s="185">
        <v>15</v>
      </c>
      <c r="P26" s="185">
        <v>11</v>
      </c>
      <c r="Q26" s="171">
        <f>G26+I26+K26+M26+O26</f>
        <v>108</v>
      </c>
      <c r="R26" s="171">
        <f>H26+J26+L26+N26+P26</f>
        <v>94</v>
      </c>
      <c r="S26" s="11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2.75">
      <c r="A27" s="168" t="s">
        <v>227</v>
      </c>
      <c r="B27" s="168" t="s">
        <v>194</v>
      </c>
      <c r="C27" s="211" t="s">
        <v>195</v>
      </c>
      <c r="D27" s="211" t="s">
        <v>202</v>
      </c>
      <c r="E27" s="171">
        <f>SUM(IF(G27&gt;H27,1,0))+SUM(IF(I27&gt;J27,1,0))+SUM(IF(K27&gt;L27,1,0))+SUM(IF(M27&gt;N27,1,0))+SUM(IF(O27&gt;P27,1,0))</f>
        <v>3</v>
      </c>
      <c r="F27" s="171">
        <f>SUM(IF(H27&gt;G27,1,0))+SUM(IF(J27&gt;I27,1,0))+SUM(IF(L27&gt;K27,1,0))+SUM(IF(N27&gt;M27,1,0))+SUM(IF(P27&gt;O27,1,0))</f>
        <v>0</v>
      </c>
      <c r="G27" s="185">
        <v>25</v>
      </c>
      <c r="H27" s="185">
        <v>22</v>
      </c>
      <c r="I27" s="171">
        <v>25</v>
      </c>
      <c r="J27" s="186">
        <v>18</v>
      </c>
      <c r="K27" s="185">
        <v>25</v>
      </c>
      <c r="L27" s="185">
        <v>10</v>
      </c>
      <c r="M27" s="171"/>
      <c r="N27" s="171"/>
      <c r="O27" s="185"/>
      <c r="P27" s="185"/>
      <c r="Q27" s="171">
        <f>G27+I27+K27+M27+O27</f>
        <v>75</v>
      </c>
      <c r="R27" s="171">
        <f>H27+J27+L27+N27+P27</f>
        <v>50</v>
      </c>
      <c r="S27" s="11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2.75">
      <c r="A28" s="168" t="s">
        <v>228</v>
      </c>
      <c r="B28" s="168" t="s">
        <v>194</v>
      </c>
      <c r="C28" s="211" t="s">
        <v>199</v>
      </c>
      <c r="D28" s="211" t="s">
        <v>203</v>
      </c>
      <c r="E28" s="171">
        <f>SUM(IF(G28&gt;H28,1,0))+SUM(IF(I28&gt;J28,1,0))+SUM(IF(K28&gt;L28,1,0))+SUM(IF(M28&gt;N28,1,0))+SUM(IF(O28&gt;P28,1,0))</f>
        <v>0</v>
      </c>
      <c r="F28" s="171">
        <f>SUM(IF(H28&gt;G28,1,0))+SUM(IF(J28&gt;I28,1,0))+SUM(IF(L28&gt;K28,1,0))+SUM(IF(N28&gt;M28,1,0))+SUM(IF(P28&gt;O28,1,0))</f>
        <v>3</v>
      </c>
      <c r="G28" s="185">
        <v>8</v>
      </c>
      <c r="H28" s="185">
        <v>25</v>
      </c>
      <c r="I28" s="171">
        <v>15</v>
      </c>
      <c r="J28" s="186">
        <v>25</v>
      </c>
      <c r="K28" s="185">
        <v>20</v>
      </c>
      <c r="L28" s="185">
        <v>25</v>
      </c>
      <c r="M28" s="171"/>
      <c r="N28" s="171"/>
      <c r="O28" s="185"/>
      <c r="P28" s="185"/>
      <c r="Q28" s="171">
        <f>G28+I28+K28+M28+O28</f>
        <v>43</v>
      </c>
      <c r="R28" s="171">
        <f>H28+J28+L28+N28+P28</f>
        <v>75</v>
      </c>
      <c r="S28" s="11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2.75">
      <c r="A29" s="168" t="s">
        <v>229</v>
      </c>
      <c r="B29" s="168" t="s">
        <v>194</v>
      </c>
      <c r="C29" s="211" t="s">
        <v>195</v>
      </c>
      <c r="D29" s="211" t="s">
        <v>94</v>
      </c>
      <c r="E29" s="171">
        <f>SUM(IF(G29&gt;H29,1,0))+SUM(IF(I29&gt;J29,1,0))+SUM(IF(K29&gt;L29,1,0))+SUM(IF(M29&gt;N29,1,0))+SUM(IF(O29&gt;P29,1,0))</f>
        <v>3</v>
      </c>
      <c r="F29" s="171">
        <f>SUM(IF(H29&gt;G29,1,0))+SUM(IF(J29&gt;I29,1,0))+SUM(IF(L29&gt;K29,1,0))+SUM(IF(N29&gt;M29,1,0))+SUM(IF(P29&gt;O29,1,0))</f>
        <v>0</v>
      </c>
      <c r="G29" s="185">
        <v>25</v>
      </c>
      <c r="H29" s="185">
        <v>20</v>
      </c>
      <c r="I29" s="171">
        <v>25</v>
      </c>
      <c r="J29" s="186">
        <v>10</v>
      </c>
      <c r="K29" s="185">
        <v>29</v>
      </c>
      <c r="L29" s="185">
        <v>27</v>
      </c>
      <c r="M29" s="171"/>
      <c r="N29" s="171"/>
      <c r="O29" s="185"/>
      <c r="P29" s="185"/>
      <c r="Q29" s="171">
        <f>G29+I29+K29+M29+O29</f>
        <v>79</v>
      </c>
      <c r="R29" s="171">
        <f>H29+J29+L29+N29+P29</f>
        <v>57</v>
      </c>
      <c r="S29" s="11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2.75">
      <c r="A30" s="168" t="s">
        <v>230</v>
      </c>
      <c r="B30" s="168" t="s">
        <v>194</v>
      </c>
      <c r="C30" s="211" t="s">
        <v>203</v>
      </c>
      <c r="D30" s="211" t="s">
        <v>195</v>
      </c>
      <c r="E30" s="171">
        <f>SUM(IF(G30&gt;H30,1,0))+SUM(IF(I30&gt;J30,1,0))+SUM(IF(K30&gt;L30,1,0))+SUM(IF(M30&gt;N30,1,0))+SUM(IF(O30&gt;P30,1,0))</f>
        <v>3</v>
      </c>
      <c r="F30" s="171">
        <f>SUM(IF(H30&gt;G30,1,0))+SUM(IF(J30&gt;I30,1,0))+SUM(IF(L30&gt;K30,1,0))+SUM(IF(N30&gt;M30,1,0))+SUM(IF(P30&gt;O30,1,0))</f>
        <v>0</v>
      </c>
      <c r="G30" s="185">
        <v>25</v>
      </c>
      <c r="H30" s="185">
        <v>21</v>
      </c>
      <c r="I30" s="171">
        <v>25</v>
      </c>
      <c r="J30" s="186">
        <v>17</v>
      </c>
      <c r="K30" s="185">
        <v>25</v>
      </c>
      <c r="L30" s="185">
        <v>23</v>
      </c>
      <c r="M30" s="171"/>
      <c r="N30" s="171"/>
      <c r="O30" s="185"/>
      <c r="P30" s="185"/>
      <c r="Q30" s="171">
        <f>G30+I30+K30+M30+O30</f>
        <v>75</v>
      </c>
      <c r="R30" s="171">
        <f>H30+J30+L30+N30+P30</f>
        <v>61</v>
      </c>
      <c r="S30" s="11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2.75">
      <c r="A31" s="168" t="s">
        <v>231</v>
      </c>
      <c r="B31" s="168" t="s">
        <v>194</v>
      </c>
      <c r="C31" s="211" t="s">
        <v>202</v>
      </c>
      <c r="D31" s="211" t="s">
        <v>196</v>
      </c>
      <c r="E31" s="171">
        <f>SUM(IF(G31&gt;H31,1,0))+SUM(IF(I31&gt;J31,1,0))+SUM(IF(K31&gt;L31,1,0))+SUM(IF(M31&gt;N31,1,0))+SUM(IF(O31&gt;P31,1,0))</f>
        <v>3</v>
      </c>
      <c r="F31" s="171">
        <f>SUM(IF(H31&gt;G31,1,0))+SUM(IF(J31&gt;I31,1,0))+SUM(IF(L31&gt;K31,1,0))+SUM(IF(N31&gt;M31,1,0))+SUM(IF(P31&gt;O31,1,0))</f>
        <v>0</v>
      </c>
      <c r="G31" s="185">
        <v>25</v>
      </c>
      <c r="H31" s="185">
        <v>12</v>
      </c>
      <c r="I31" s="171">
        <v>25</v>
      </c>
      <c r="J31" s="186">
        <v>12</v>
      </c>
      <c r="K31" s="185">
        <v>28</v>
      </c>
      <c r="L31" s="185">
        <v>26</v>
      </c>
      <c r="M31" s="171"/>
      <c r="N31" s="171"/>
      <c r="O31" s="185"/>
      <c r="P31" s="185"/>
      <c r="Q31" s="171">
        <f>G31+I31+K31+M31+O31</f>
        <v>78</v>
      </c>
      <c r="R31" s="171">
        <f>H31+J31+L31+N31+P31</f>
        <v>50</v>
      </c>
      <c r="S31" s="11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2.75">
      <c r="A32" s="213" t="s">
        <v>232</v>
      </c>
      <c r="B32" s="168" t="s">
        <v>194</v>
      </c>
      <c r="C32" s="211" t="s">
        <v>202</v>
      </c>
      <c r="D32" s="211" t="s">
        <v>199</v>
      </c>
      <c r="E32" s="171">
        <f>SUM(IF(G32&gt;H32,1,0))+SUM(IF(I32&gt;J32,1,0))+SUM(IF(K32&gt;L32,1,0))+SUM(IF(M32&gt;N32,1,0))+SUM(IF(O32&gt;P32,1,0))</f>
        <v>3</v>
      </c>
      <c r="F32" s="171">
        <f>SUM(IF(H32&gt;G32,1,0))+SUM(IF(J32&gt;I32,1,0))+SUM(IF(L32&gt;K32,1,0))+SUM(IF(N32&gt;M32,1,0))+SUM(IF(P32&gt;O32,1,0))</f>
        <v>0</v>
      </c>
      <c r="G32" s="185">
        <v>25</v>
      </c>
      <c r="H32" s="185">
        <v>12</v>
      </c>
      <c r="I32" s="171">
        <v>25</v>
      </c>
      <c r="J32" s="186">
        <v>15</v>
      </c>
      <c r="K32" s="185">
        <v>25</v>
      </c>
      <c r="L32" s="185">
        <v>16</v>
      </c>
      <c r="M32" s="171"/>
      <c r="N32" s="171"/>
      <c r="O32" s="185"/>
      <c r="P32" s="185"/>
      <c r="Q32" s="171">
        <f>G32+I32+K32+M32+O32</f>
        <v>75</v>
      </c>
      <c r="R32" s="171">
        <f>H32+J32+L32+N32+P32</f>
        <v>43</v>
      </c>
      <c r="S32" s="11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2.75">
      <c r="A33" s="168" t="s">
        <v>233</v>
      </c>
      <c r="B33" s="235" t="s">
        <v>194</v>
      </c>
      <c r="C33" s="211" t="s">
        <v>196</v>
      </c>
      <c r="D33" s="211" t="s">
        <v>94</v>
      </c>
      <c r="E33" s="171">
        <f>SUM(IF(G33&gt;H33,1,0))+SUM(IF(I33&gt;J33,1,0))+SUM(IF(K33&gt;L33,1,0))+SUM(IF(M33&gt;N33,1,0))+SUM(IF(O33&gt;P33,1,0))</f>
        <v>0</v>
      </c>
      <c r="F33" s="171">
        <f>SUM(IF(H33&gt;G33,1,0))+SUM(IF(J33&gt;I33,1,0))+SUM(IF(L33&gt;K33,1,0))+SUM(IF(N33&gt;M33,1,0))+SUM(IF(P33&gt;O33,1,0))</f>
        <v>3</v>
      </c>
      <c r="G33" s="185">
        <v>16</v>
      </c>
      <c r="H33" s="185">
        <v>25</v>
      </c>
      <c r="I33" s="171">
        <v>20</v>
      </c>
      <c r="J33" s="186">
        <v>25</v>
      </c>
      <c r="K33" s="185">
        <v>22</v>
      </c>
      <c r="L33" s="185">
        <v>25</v>
      </c>
      <c r="M33" s="171"/>
      <c r="N33" s="171"/>
      <c r="O33" s="185"/>
      <c r="P33" s="185"/>
      <c r="Q33" s="171">
        <f>G33+I33+K33+M33+O33</f>
        <v>58</v>
      </c>
      <c r="R33" s="171">
        <f>H33+J33+L33+N33+P33</f>
        <v>75</v>
      </c>
      <c r="S33" s="11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19" ht="12">
      <c r="A34" s="231"/>
      <c r="B34" s="234"/>
      <c r="C34" s="234"/>
      <c r="D34" s="234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4"/>
    </row>
    <row r="35" ht="12">
      <c r="A35" s="231"/>
    </row>
    <row r="36" ht="12">
      <c r="A36" s="231"/>
    </row>
  </sheetData>
  <mergeCells count="15">
    <mergeCell ref="A1:AF1"/>
    <mergeCell ref="C2:D2"/>
    <mergeCell ref="E2:F2"/>
    <mergeCell ref="G2:R2"/>
    <mergeCell ref="V2:Y2"/>
    <mergeCell ref="AA2:AB2"/>
    <mergeCell ref="AC2:AF2"/>
    <mergeCell ref="E3:F3"/>
    <mergeCell ref="G3:H3"/>
    <mergeCell ref="I3:J3"/>
    <mergeCell ref="K3:L3"/>
    <mergeCell ref="M3:N3"/>
    <mergeCell ref="O3:P3"/>
    <mergeCell ref="Q3:R3"/>
    <mergeCell ref="U14:V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46"/>
  <sheetViews>
    <sheetView showGridLines="0" workbookViewId="0" topLeftCell="A1">
      <selection activeCell="Q4" sqref="Q4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9.8515625" style="0" customWidth="1"/>
    <col min="4" max="4" width="21.140625" style="0" customWidth="1"/>
    <col min="5" max="6" width="2.00390625" style="236" customWidth="1"/>
    <col min="7" max="14" width="3.00390625" style="236" customWidth="1"/>
    <col min="16" max="16" width="2.00390625" style="0" customWidth="1"/>
    <col min="17" max="17" width="17.421875" style="0" customWidth="1"/>
    <col min="18" max="18" width="5.00390625" style="0" customWidth="1"/>
    <col min="19" max="19" width="4.7109375" style="0" customWidth="1"/>
    <col min="20" max="20" width="4.57421875" style="0" customWidth="1"/>
    <col min="21" max="21" width="4.421875" style="0" customWidth="1"/>
    <col min="22" max="22" width="6.140625" style="0" customWidth="1"/>
    <col min="23" max="23" width="4.7109375" style="0" customWidth="1"/>
    <col min="24" max="24" width="4.57421875" style="0" customWidth="1"/>
    <col min="25" max="25" width="5.140625" style="0" customWidth="1"/>
    <col min="26" max="26" width="4.7109375" style="0" customWidth="1"/>
    <col min="27" max="27" width="4.57421875" style="0" customWidth="1"/>
    <col min="28" max="28" width="5.140625" style="0" customWidth="1"/>
  </cols>
  <sheetData>
    <row r="1" ht="128.25" customHeight="1"/>
    <row r="2" spans="1:28" ht="12">
      <c r="A2" s="168"/>
      <c r="B2" s="168"/>
      <c r="C2" s="169" t="s">
        <v>79</v>
      </c>
      <c r="D2" s="169"/>
      <c r="E2" s="170"/>
      <c r="F2" s="170"/>
      <c r="G2" s="171"/>
      <c r="H2" s="171"/>
      <c r="I2" s="171"/>
      <c r="J2" s="171"/>
      <c r="K2" s="171"/>
      <c r="L2" s="171"/>
      <c r="M2" s="171"/>
      <c r="N2" s="171"/>
      <c r="O2" s="22"/>
      <c r="P2" s="34"/>
      <c r="Q2" s="34" t="s">
        <v>80</v>
      </c>
      <c r="R2" s="172" t="s">
        <v>81</v>
      </c>
      <c r="S2" s="172"/>
      <c r="T2" s="172"/>
      <c r="U2" s="172"/>
      <c r="V2" s="34" t="s">
        <v>82</v>
      </c>
      <c r="W2" s="34" t="s">
        <v>83</v>
      </c>
      <c r="X2" s="34"/>
      <c r="Y2" s="34"/>
      <c r="Z2" s="34" t="s">
        <v>82</v>
      </c>
      <c r="AA2" s="34"/>
      <c r="AB2" s="34"/>
    </row>
    <row r="3" spans="1:28" ht="12">
      <c r="A3" s="173" t="s">
        <v>7</v>
      </c>
      <c r="B3" s="173" t="s">
        <v>8</v>
      </c>
      <c r="C3" s="174" t="s">
        <v>9</v>
      </c>
      <c r="D3" s="174" t="s">
        <v>10</v>
      </c>
      <c r="E3" s="174" t="s">
        <v>83</v>
      </c>
      <c r="F3" s="174"/>
      <c r="G3" s="175">
        <v>1</v>
      </c>
      <c r="H3" s="175"/>
      <c r="I3" s="174">
        <v>2</v>
      </c>
      <c r="J3" s="174"/>
      <c r="K3" s="175">
        <v>3</v>
      </c>
      <c r="L3" s="175"/>
      <c r="M3" s="174" t="s">
        <v>84</v>
      </c>
      <c r="N3" s="174"/>
      <c r="O3" s="22"/>
      <c r="P3" s="34" t="s">
        <v>85</v>
      </c>
      <c r="Q3" s="34" t="s">
        <v>86</v>
      </c>
      <c r="R3" s="172" t="s">
        <v>84</v>
      </c>
      <c r="S3" s="34" t="s">
        <v>87</v>
      </c>
      <c r="T3" s="34" t="s">
        <v>88</v>
      </c>
      <c r="U3" s="210" t="s">
        <v>89</v>
      </c>
      <c r="V3" s="34" t="s">
        <v>90</v>
      </c>
      <c r="W3" s="34" t="s">
        <v>87</v>
      </c>
      <c r="X3" s="102" t="s">
        <v>88</v>
      </c>
      <c r="Y3" s="34" t="s">
        <v>91</v>
      </c>
      <c r="Z3" s="34" t="s">
        <v>87</v>
      </c>
      <c r="AA3" s="102" t="s">
        <v>88</v>
      </c>
      <c r="AB3" s="34" t="s">
        <v>91</v>
      </c>
    </row>
    <row r="4" spans="1:28" ht="12.75">
      <c r="A4" s="180" t="s">
        <v>234</v>
      </c>
      <c r="B4" s="180" t="s">
        <v>235</v>
      </c>
      <c r="C4" s="211" t="s">
        <v>236</v>
      </c>
      <c r="D4" s="211" t="s">
        <v>237</v>
      </c>
      <c r="E4" s="181">
        <f>SUM(IF(G4&gt;H4,1,0))+SUM(IF(I4&gt;J4,1,0))+SUM(IF(K4&gt;L4,1,0))</f>
        <v>2</v>
      </c>
      <c r="F4" s="181">
        <f>SUM(IF(H4&gt;G4,1,0))+SUM(IF(J4&gt;I4,1,0))+SUM(IF(L4&gt;K4,1,0))</f>
        <v>0</v>
      </c>
      <c r="G4" s="182">
        <v>25</v>
      </c>
      <c r="H4" s="182">
        <v>20</v>
      </c>
      <c r="I4" s="181">
        <v>25</v>
      </c>
      <c r="J4" s="181">
        <v>10</v>
      </c>
      <c r="K4" s="182"/>
      <c r="L4" s="182"/>
      <c r="M4" s="181">
        <f>G4+I4+K4</f>
        <v>50</v>
      </c>
      <c r="N4" s="181">
        <f>H4+J4+L4</f>
        <v>30</v>
      </c>
      <c r="O4" s="11"/>
      <c r="P4" s="169">
        <v>1</v>
      </c>
      <c r="Q4" s="169" t="s">
        <v>238</v>
      </c>
      <c r="R4" s="171">
        <f>S4+T4+U4</f>
        <v>13</v>
      </c>
      <c r="S4" s="171">
        <f>COUNTIF($F$7,"=2")+COUNTIF($E$10,"=2")+COUNTIF($F$13,"=2")+COUNTIF($E$16,"=2")+COUNTIF($F$19,"=2")+COUNTIF($E$22,"=2")+COUNTIF($E$28,"=2")+COUNTIF($F$31,"=2")+COUNTIF($E$34,"=2")+COUNTIF($F$37,"=2")+COUNTIF($E$40,"=2")+COUNTIF($F$43,"=2")+1</f>
        <v>12</v>
      </c>
      <c r="T4" s="171">
        <f>SUM(IF($F$7&lt;$E$7,1,0))+SUM(IF($E$10&lt;$F$10,1,0))+SUM(IF($F$13&lt;$E$13,1,0))+SUM(IF($E$16&lt;$F$16,1,0))+SUM(IF($F$19&lt;$E$19,1,0))+SUM(IF($E$22&lt;$F$22,1,0))+SUM(IF($E$28&lt;$F$28,1,0))+SUM(IF($F$31&lt;$E$31,1,0))+SUM(IF($E$34&lt;$F$34,1,0))+SUM(IF($F$37&lt;$E$37,1,0))+SUM(IF($E$40&lt;$F$40,1,0))+SUM(IF($F$43&lt;$E$43,1,0))</f>
        <v>1</v>
      </c>
      <c r="U4" s="171"/>
      <c r="V4" s="169">
        <f>(S4*$R$15)+(T4*$R$16)</f>
        <v>37</v>
      </c>
      <c r="W4" s="171">
        <f>$F$7+$E$10+$F$13+$E$16+$F$19+$E$22+$E$28+$F$31+$E$34+$F$37+$E$40+$F$43+$E$46</f>
        <v>24</v>
      </c>
      <c r="X4" s="171">
        <f>$E$7+$F$10+$E$13+$F$16+$E$19+$F$22+$F$28+$E$31+$F$34+$E$37+$F$40+$E$43+$F$46</f>
        <v>4</v>
      </c>
      <c r="Y4" s="171">
        <f>IF(X4=0,"MAX",W4/X4)</f>
        <v>6</v>
      </c>
      <c r="Z4" s="171">
        <f>$N$7+$M$10+$N$13+$M$16+$N$19+$M$22+$M$28+$N$31+$M$34+$N$37+$M$40+$N$43+$M$46</f>
        <v>658</v>
      </c>
      <c r="AA4" s="171">
        <f>$M$7+$N$10+$M$13+$N$16+$M$19+$N$22+$N$28+$M$31+$N$34+$M$37+$N$40+$M$43+$N$46</f>
        <v>372</v>
      </c>
      <c r="AB4" s="171">
        <f>IF(AA4=0,"MAX",Z4/AA4)</f>
        <v>1.7688172043010753</v>
      </c>
    </row>
    <row r="5" spans="1:28" ht="12.75">
      <c r="A5" s="180" t="s">
        <v>239</v>
      </c>
      <c r="B5" s="168" t="s">
        <v>235</v>
      </c>
      <c r="C5" s="211" t="s">
        <v>240</v>
      </c>
      <c r="D5" s="211" t="s">
        <v>241</v>
      </c>
      <c r="E5" s="181">
        <f>SUM(IF(G5&gt;H5,1,0))+SUM(IF(I5&gt;J5,1,0))+SUM(IF(K5&gt;L5,1,0))</f>
        <v>0</v>
      </c>
      <c r="F5" s="181">
        <f>SUM(IF(H5&gt;G5,1,0))+SUM(IF(J5&gt;I5,1,0))+SUM(IF(L5&gt;K5,1,0))</f>
        <v>2</v>
      </c>
      <c r="G5" s="185">
        <v>0</v>
      </c>
      <c r="H5" s="185">
        <v>25</v>
      </c>
      <c r="I5" s="171">
        <v>0</v>
      </c>
      <c r="J5" s="171">
        <v>25</v>
      </c>
      <c r="K5" s="185"/>
      <c r="L5" s="185"/>
      <c r="M5" s="171">
        <f>G5+I5+K5</f>
        <v>0</v>
      </c>
      <c r="N5" s="171">
        <f>H5+J5+L5</f>
        <v>50</v>
      </c>
      <c r="O5" s="11"/>
      <c r="P5" s="169">
        <v>2</v>
      </c>
      <c r="Q5" s="169" t="s">
        <v>242</v>
      </c>
      <c r="R5" s="171">
        <f>S5+T5+U5</f>
        <v>13</v>
      </c>
      <c r="S5" s="171">
        <f>COUNTIF($E$4,"=2")+COUNTIF($E$8,"=2")+COUNTIF($E$12,"=2")+COUNTIF($F$18,"=2")+COUNTIF($F$20,"=2")+COUNTIF($F$22,"=2")+COUNTIF($F$25,"=2")+COUNTIF($F$29,"=2")+COUNTIF($F$33,"=2")+COUNTIF($E$39,"=2")+COUNTIF($E$41,"=2")+COUNTIF($E$43,"=2")</f>
        <v>11</v>
      </c>
      <c r="T5" s="171">
        <f>SUM(IF($E$4&lt;$F$4,1,0))+SUM(IF($E$8&lt;$F$8,1,0))+SUM(IF($E$12&lt;$F$12,1,0))+SUM(IF($F$18&lt;$E$18,1,0))+SUM(IF($F$20&lt;$E$20,1,0))+SUM(IF($F$22&lt;$E$22,1,0))+SUM(IF($F$25&lt;$E$25,1,0))+SUM(IF($F$29&lt;$E$29,1,0))+SUM(IF($F$33&lt;$E$33,1,0))+SUM(IF($E$39&lt;$F$39,1,0))+SUM(IF($E$41&lt;$F$41,1,0))+SUM(IF($E$43&lt;$F$43,1,0))+1</f>
        <v>2</v>
      </c>
      <c r="U5" s="171"/>
      <c r="V5" s="169">
        <f>(S5*$R$15)+(T5*$R$16)</f>
        <v>35</v>
      </c>
      <c r="W5" s="171">
        <f>$E$4+$E$8+$E$12+$F$18+$F$20+$F$22+$F$25+$F$29+$F$33+$E$39+$E$41+$E$43+$F$46</f>
        <v>24</v>
      </c>
      <c r="X5" s="171">
        <f>$F$4+$F$8+$F$12+$E$18+$E$20+$E$22+$E$25+$E$29+$E$33+$F$39+$F$41+$F$43+$E$46</f>
        <v>5</v>
      </c>
      <c r="Y5" s="171">
        <f>IF(X5=0,"MAX",W5/X5)</f>
        <v>4.8</v>
      </c>
      <c r="Z5" s="171">
        <f>$M$4+$M$8+$M$12+$N$18+$N$20+$N$22+$N$25+$N$29+$N$33+$M$39+$M$41+$M$43+$N$46</f>
        <v>668</v>
      </c>
      <c r="AA5" s="171">
        <f>$N$4+$N$8+$N$12+$M$18+$M$20+$M$22+$M$25+$M$29+$M$33+$N$39+$N$41+$N$43+$M$46</f>
        <v>443</v>
      </c>
      <c r="AB5" s="171">
        <f>IF(AA5=0,"MAX",Z5/AA5)</f>
        <v>1.507900677200903</v>
      </c>
    </row>
    <row r="6" spans="1:28" ht="12.75">
      <c r="A6" s="180" t="s">
        <v>243</v>
      </c>
      <c r="B6" s="168" t="s">
        <v>235</v>
      </c>
      <c r="C6" s="211" t="s">
        <v>244</v>
      </c>
      <c r="D6" s="211" t="s">
        <v>94</v>
      </c>
      <c r="E6" s="181">
        <f>SUM(IF(G6&gt;H6,1,0))+SUM(IF(I6&gt;J6,1,0))+SUM(IF(K6&gt;L6,1,0))</f>
        <v>1</v>
      </c>
      <c r="F6" s="181">
        <f>SUM(IF(H6&gt;G6,1,0))+SUM(IF(J6&gt;I6,1,0))+SUM(IF(L6&gt;K6,1,0))</f>
        <v>2</v>
      </c>
      <c r="G6" s="185">
        <v>13</v>
      </c>
      <c r="H6" s="185">
        <v>25</v>
      </c>
      <c r="I6" s="171">
        <v>25</v>
      </c>
      <c r="J6" s="171">
        <v>16</v>
      </c>
      <c r="K6" s="185">
        <v>8</v>
      </c>
      <c r="L6" s="185">
        <v>15</v>
      </c>
      <c r="M6" s="171">
        <f>G6+I6+K6</f>
        <v>46</v>
      </c>
      <c r="N6" s="171">
        <f>H6+J6+L6</f>
        <v>56</v>
      </c>
      <c r="O6" s="11"/>
      <c r="P6" s="169">
        <v>3</v>
      </c>
      <c r="Q6" s="169" t="s">
        <v>240</v>
      </c>
      <c r="R6" s="171">
        <f>S6+T6+U6</f>
        <v>12</v>
      </c>
      <c r="S6" s="171">
        <f>COUNTIF($E$5,"=2")+COUNTIF($E$9,"=2")+COUNTIF($F$12,"=2")+COUNTIF($F$15,"=2")+COUNTIF($F$17,"=2")+COUNTIF($E$19,"=2")+COUNTIF($F$26,"=2")+COUNTIF($F$30,"=2")+COUNTIF($E$33,"=2")+COUNTIF($E$36,"=2")+COUNTIF($E$38,"=2")+COUNTIF($F$40,"=2")</f>
        <v>7</v>
      </c>
      <c r="T6" s="171">
        <f>SUM(IF($E$5&lt;$F$5,1,0))+SUM(IF($E$9&lt;$F$9,1,0))+SUM(IF($F$12&lt;$E$12,1,0))+SUM(IF($F$15&lt;$E$15,1,0))+SUM(IF($F$17&lt;$E$17,1,0))+SUM(IF($E$19&lt;$F$19,1,0))+SUM(IF($F$26&lt;$E$26,1,0))+SUM(IF($F$30&lt;$E$30,1,0))+SUM(IF($E$33&lt;$F$33,1,0))+SUM(IF($E$36&lt;$F$36,1,0))+SUM(IF($E$38&lt;$F$38,1,0))+SUM(IF($F$40&lt;$E$40,1,0))-1</f>
        <v>4</v>
      </c>
      <c r="U6" s="171">
        <v>1</v>
      </c>
      <c r="V6" s="169">
        <f>(S6*$R$15)+(T6*$R$16)</f>
        <v>25</v>
      </c>
      <c r="W6" s="171">
        <f>$E$5+$E$9+$F$12+$F$15+$F$17+$E$19+$F$26+$F$30+$E$33+$E$36+$E$38+$F$40</f>
        <v>15</v>
      </c>
      <c r="X6" s="171">
        <f>$F$5+$F$9+$E$12+$E$15+$E$17+$F$19+$E$26+$E$30+$F$33+$F$36+$F$38+$E$40</f>
        <v>11</v>
      </c>
      <c r="Y6" s="171">
        <f>IF(X6=0,"MAX",W6/X6)</f>
        <v>1.3636363636363635</v>
      </c>
      <c r="Z6" s="171">
        <f>$M$5+$M$9+$N$12+$N$15+$N$17+$M$19+$N$26+$N$30+$M$33+$M$36+$M$38+$N$40</f>
        <v>501</v>
      </c>
      <c r="AA6" s="171">
        <f>$N$5+$N$9+$M$12+$M$15+$M$17+$N$19+$M$26+$M$30+$N$33+$N$36+$N$38+$M$40</f>
        <v>466</v>
      </c>
      <c r="AB6" s="171">
        <f>IF(AA6=0,"MAX",Z6/AA6)</f>
        <v>1.0751072961373391</v>
      </c>
    </row>
    <row r="7" spans="1:28" ht="12.75">
      <c r="A7" s="180" t="s">
        <v>245</v>
      </c>
      <c r="B7" s="168" t="s">
        <v>235</v>
      </c>
      <c r="C7" s="211" t="s">
        <v>237</v>
      </c>
      <c r="D7" s="211" t="s">
        <v>246</v>
      </c>
      <c r="E7" s="181">
        <f>SUM(IF(G7&gt;H7,1,0))+SUM(IF(I7&gt;J7,1,0))+SUM(IF(K7&gt;L7,1,0))</f>
        <v>0</v>
      </c>
      <c r="F7" s="181">
        <f>SUM(IF(H7&gt;G7,1,0))+SUM(IF(J7&gt;I7,1,0))+SUM(IF(L7&gt;K7,1,0))</f>
        <v>2</v>
      </c>
      <c r="G7" s="185">
        <v>13</v>
      </c>
      <c r="H7" s="185">
        <v>25</v>
      </c>
      <c r="I7" s="171">
        <v>4</v>
      </c>
      <c r="J7" s="171">
        <v>25</v>
      </c>
      <c r="K7" s="185"/>
      <c r="L7" s="185"/>
      <c r="M7" s="171">
        <f>G7+I7+K7</f>
        <v>17</v>
      </c>
      <c r="N7" s="171">
        <f>H7+J7+L7</f>
        <v>50</v>
      </c>
      <c r="O7" s="11"/>
      <c r="P7" s="169">
        <v>4</v>
      </c>
      <c r="Q7" s="169" t="s">
        <v>237</v>
      </c>
      <c r="R7" s="171">
        <f>S7+T7+U7</f>
        <v>12</v>
      </c>
      <c r="S7" s="171">
        <f>COUNTIF($F$4,"=2")+COUNTIF($E$7,"=2")+COUNTIF($E$11,"=2")+COUNTIF($E$15,"=2")+COUNTIF($F$21,"=2")+COUNTIF($F$23,"=2")+COUNTIF($E$25,"=2")+COUNTIF($F$28,"=2")+COUNTIF($F$32,"=2")+COUNTIF($F$36,"=2")+COUNTIF($E$42,"=2")+COUNTIF($E$44,"=2")</f>
        <v>4</v>
      </c>
      <c r="T7" s="171">
        <f>SUM(IF($F$4&lt;$E$4,1,0))+SUM(IF($E$7&lt;$F$7,1,0))+SUM(IF($E$11&lt;$F$11,1,0))+SUM(IF($E$15&lt;$F$15,1,0))+SUM(IF($F$21&lt;$E$21,1,0))+SUM(IF($F$23&lt;$E$23,1,0))+SUM(IF($E$25&lt;$F$25,1,0))+SUM(IF($F$28&lt;$E$28,1,0))+SUM(IF($F$32&lt;$E$32,1,0))+SUM(IF($F$36&lt;$E$36,1,0))+SUM(IF($E$42&lt;$F$42,1,0))+SUM(IF($E$44&lt;$F$44,1,0))</f>
        <v>8</v>
      </c>
      <c r="U7" s="171"/>
      <c r="V7" s="169">
        <f>(S7*$R$15)+(T7*$R$16)</f>
        <v>20</v>
      </c>
      <c r="W7" s="171">
        <f>$F$4+$E$7+$E$11+$E$15+$F$21+$F$23+$E$25+$F$28+$F$32+$F$36+$E$42+$E$44</f>
        <v>9</v>
      </c>
      <c r="X7" s="171">
        <f>$E$4+$F$7+$F$11+$F$15+$E$21+$E$23+$F$25+$E$28+$E$32+$E$36+$F$42+$F$44</f>
        <v>17</v>
      </c>
      <c r="Y7" s="171">
        <f>IF(X7=0,"MAX",W7/X7)</f>
        <v>0.5294117647058824</v>
      </c>
      <c r="Z7" s="171">
        <f>$N$4+$M$7+$M$11+$M$15+$N$21+$N$23+$M$25+$N$28+$N$32+$N$36+$M$42+$M$44</f>
        <v>460</v>
      </c>
      <c r="AA7" s="171">
        <f>$M$4+$N$7+$N$11+$N$15+$M$21+$M$23+$N$25+$M$28+$M$32+$M$36+$N$42+$N$44</f>
        <v>534</v>
      </c>
      <c r="AB7" s="171">
        <f>IF(AA7=0,"MAX",Z7/AA7)</f>
        <v>0.8614232209737828</v>
      </c>
    </row>
    <row r="8" spans="1:28" ht="12.75">
      <c r="A8" s="180" t="s">
        <v>247</v>
      </c>
      <c r="B8" s="168" t="s">
        <v>235</v>
      </c>
      <c r="C8" s="211" t="s">
        <v>236</v>
      </c>
      <c r="D8" s="211" t="s">
        <v>94</v>
      </c>
      <c r="E8" s="181">
        <f>SUM(IF(G8&gt;H8,1,0))+SUM(IF(I8&gt;J8,1,0))+SUM(IF(K8&gt;L8,1,0))</f>
        <v>2</v>
      </c>
      <c r="F8" s="181">
        <f>SUM(IF(H8&gt;G8,1,0))+SUM(IF(J8&gt;I8,1,0))+SUM(IF(L8&gt;K8,1,0))</f>
        <v>0</v>
      </c>
      <c r="G8" s="185">
        <v>25</v>
      </c>
      <c r="H8" s="185">
        <v>11</v>
      </c>
      <c r="I8" s="171">
        <v>25</v>
      </c>
      <c r="J8" s="186">
        <v>11</v>
      </c>
      <c r="K8" s="185"/>
      <c r="L8" s="185"/>
      <c r="M8" s="171">
        <f>G8+I8+K8</f>
        <v>50</v>
      </c>
      <c r="N8" s="171">
        <f>H8+J8+L8</f>
        <v>22</v>
      </c>
      <c r="O8" s="11"/>
      <c r="P8" s="169">
        <v>5</v>
      </c>
      <c r="Q8" s="169" t="s">
        <v>94</v>
      </c>
      <c r="R8" s="171">
        <f>S8+T8+U8</f>
        <v>12</v>
      </c>
      <c r="S8" s="171">
        <f>COUNTIF($F$6,"=2")+COUNTIF($F$8,"=2")+COUNTIF($F$11,"=2")+COUNTIF($E$13,"=2")+COUNTIF($E$17,"=2")+COUNTIF($E$24,"=2")+COUNTIF($E$27,"=2")+COUNTIF($E$29,"=2")+COUNTIF($E$32,"=2")+COUNTIF($F$34,"=2")+COUNTIF($F$38,"=2")+COUNTIF($F$45,"=2")</f>
        <v>4</v>
      </c>
      <c r="T8" s="171">
        <f>SUM(IF($F$6&lt;$E$6,1,0))+SUM(IF($F$8&lt;$E$8,1,0))+SUM(IF($F$11&lt;$E$11,1,0))+SUM(IF($E$13&lt;$F$13,1,0))+SUM(IF($E$17&lt;$F$17,1,0))+SUM(IF($E$24&lt;$F$24,1,0))+SUM(IF($E$27&lt;$F$27,1,0))+SUM(IF($E$29&lt;$F$29,1,0))+SUM(IF($E$32&lt;$F$32,1,0))+SUM(IF($F$34&lt;$E$34,1,0))+SUM(IF($F$38&lt;$E$38,1,0))+SUM(IF($F$45&lt;$E$45,1,0))-2</f>
        <v>6</v>
      </c>
      <c r="U8" s="171">
        <v>2</v>
      </c>
      <c r="V8" s="169">
        <f>(S8*$R$15)+(T8*$R$16)</f>
        <v>18</v>
      </c>
      <c r="W8" s="171">
        <f>$F$6+$F$8+$F$11+$E$13+$E$17+$E$24+$E$27+$E$29+$E$32+$F$34+$F$38+$F$45</f>
        <v>9</v>
      </c>
      <c r="X8" s="171">
        <f>$E$6+$E$8+$E$11+$F$13+$F$17+$F$24+$F$27+$F$29+$F$32+$E$34+$E$38+$E$45</f>
        <v>18</v>
      </c>
      <c r="Y8" s="171">
        <f>IF(X8=0,"MAX",W8/X8)</f>
        <v>0.5</v>
      </c>
      <c r="Z8" s="171">
        <f>$N$6+$N$8+$N$11+$M$13+$M$17+$M$24+$M$27+$M$29+$M$32+$N$34+$N$38+$N$45</f>
        <v>396</v>
      </c>
      <c r="AA8" s="171">
        <f>$M$6+$M$8+$M$11+$N$13+$N$17+$N$24+$N$27+$N$29+$N$32+$M$34+$M$38+$M$45</f>
        <v>583</v>
      </c>
      <c r="AB8" s="171">
        <f>IF(AA8=0,"MAX",Z8/AA8)</f>
        <v>0.6792452830188679</v>
      </c>
    </row>
    <row r="9" spans="1:28" ht="12.75">
      <c r="A9" s="180" t="s">
        <v>248</v>
      </c>
      <c r="B9" s="168" t="s">
        <v>235</v>
      </c>
      <c r="C9" s="211" t="s">
        <v>240</v>
      </c>
      <c r="D9" s="211" t="s">
        <v>244</v>
      </c>
      <c r="E9" s="181">
        <f>SUM(IF(G9&gt;H9,1,0))+SUM(IF(I9&gt;J9,1,0))+SUM(IF(K9&gt;L9,1,0))</f>
        <v>2</v>
      </c>
      <c r="F9" s="181">
        <f>SUM(IF(H9&gt;G9,1,0))+SUM(IF(J9&gt;I9,1,0))+SUM(IF(L9&gt;K9,1,0))</f>
        <v>0</v>
      </c>
      <c r="G9" s="185">
        <v>25</v>
      </c>
      <c r="H9" s="185">
        <v>13</v>
      </c>
      <c r="I9" s="171">
        <v>25</v>
      </c>
      <c r="J9" s="186">
        <v>9</v>
      </c>
      <c r="K9" s="185"/>
      <c r="L9" s="185"/>
      <c r="M9" s="171">
        <f>G9+I9+K9</f>
        <v>50</v>
      </c>
      <c r="N9" s="171">
        <f>H9+J9+L9</f>
        <v>22</v>
      </c>
      <c r="O9" s="11"/>
      <c r="P9" s="169">
        <v>6</v>
      </c>
      <c r="Q9" s="169" t="s">
        <v>244</v>
      </c>
      <c r="R9" s="171">
        <f>S9+T9+U9</f>
        <v>12</v>
      </c>
      <c r="S9" s="171">
        <f>COUNTIF($E$6,"=2")+COUNTIF($F$9,"=2")+COUNTIF($F$14,"=2")+COUNTIF($F$16,"=2")+COUNTIF($E$20,"=2")+COUNTIF($E$23,"=2")+COUNTIF($F$27,"=2")+COUNTIF($E$30,"=2")+COUNTIF($E$35,"=2")+COUNTIF($E$37,"=2")+COUNTIF($F$41,"=2")+COUNTIF($F$44,"=2")</f>
        <v>3</v>
      </c>
      <c r="T9" s="171">
        <f>SUM(IF($E$6&lt;$F$6,1,0))+SUM(IF($F$9&lt;$E$9,1,0))+SUM(IF($F$14&lt;$E$14,1,0))+SUM(IF($F$16&lt;$E$16,1,0))+SUM(IF($E$20&lt;$F$20,1,0))+SUM(IF($E$23&lt;$F$23,1,0))+SUM(IF($F$27&lt;$E$27,1,0))+SUM(IF($E$30&lt;$F$30,1,0))+SUM(IF($E$35&lt;$F$35,1,0))+SUM(IF($E$37&lt;$F$37,1,0))+SUM(IF($F$41&lt;$E$41,1,0))+SUM(IF($F$44&lt;$E$44,1,0))</f>
        <v>9</v>
      </c>
      <c r="U9" s="171"/>
      <c r="V9" s="169">
        <f>(S9*$R$15)+(T9*$R$16)</f>
        <v>18</v>
      </c>
      <c r="W9" s="171">
        <f>$E$6+$F$9+$F$14+$F$16+$E$20+$E$23+$F$27+$E$30+$E$35+$E$37+$F$41+$F$44</f>
        <v>8</v>
      </c>
      <c r="X9" s="171">
        <f>$F$6+$E$9+$E$14+$E$16+$F$20+$F$23+$E$27+$F$30+$F$35+$F$37+$E$41+$E$44</f>
        <v>19</v>
      </c>
      <c r="Y9" s="171">
        <f>IF(X9=0,"MAX",W9/X9)</f>
        <v>0.42105263157894735</v>
      </c>
      <c r="Z9" s="171">
        <f>$M$6+$N$9+$N$14+$N$16+$M$20+$M$23+$N$27+$M$30+$M$35+$M$37+$N$41+$N$44</f>
        <v>428</v>
      </c>
      <c r="AA9" s="171">
        <f>$N$6+$M$9+$M$14+$M$16+$N$20+$N$23+$M$27+$N$30+$N$35+$N$37+$M$41+$M$44</f>
        <v>517</v>
      </c>
      <c r="AB9" s="171">
        <f>IF(AA9=0,"MAX",Z9/AA9)</f>
        <v>0.8278529980657641</v>
      </c>
    </row>
    <row r="10" spans="1:28" ht="12.75">
      <c r="A10" s="180" t="s">
        <v>249</v>
      </c>
      <c r="B10" s="168" t="s">
        <v>235</v>
      </c>
      <c r="C10" s="211" t="s">
        <v>246</v>
      </c>
      <c r="D10" s="211" t="s">
        <v>241</v>
      </c>
      <c r="E10" s="181">
        <f>SUM(IF(G10&gt;H10,1,0))+SUM(IF(I10&gt;J10,1,0))+SUM(IF(K10&gt;L10,1,0))</f>
        <v>2</v>
      </c>
      <c r="F10" s="181">
        <f>SUM(IF(H10&gt;G10,1,0))+SUM(IF(J10&gt;I10,1,0))+SUM(IF(L10&gt;K10,1,0))</f>
        <v>0</v>
      </c>
      <c r="G10" s="185">
        <v>25</v>
      </c>
      <c r="H10" s="185">
        <v>3</v>
      </c>
      <c r="I10" s="171">
        <v>25</v>
      </c>
      <c r="J10" s="186">
        <v>9</v>
      </c>
      <c r="K10" s="185"/>
      <c r="L10" s="185"/>
      <c r="M10" s="171">
        <f>G10+I10+K10</f>
        <v>50</v>
      </c>
      <c r="N10" s="171">
        <f>H10+J10+L10</f>
        <v>12</v>
      </c>
      <c r="O10" s="11"/>
      <c r="P10" s="169">
        <v>7</v>
      </c>
      <c r="Q10" s="169" t="s">
        <v>241</v>
      </c>
      <c r="R10" s="171">
        <f>S10+T10+U10</f>
        <v>12</v>
      </c>
      <c r="S10" s="171">
        <f>COUNTIF($F$5,"=2")+COUNTIF($F$10,"=2")+COUNTIF($E$14,"=2")+COUNTIF($E$18,"=2")+COUNTIF($E$21,"=2")+COUNTIF($F$24,"=2")+COUNTIF($E$26,"=2")+COUNTIF($E$31,"=2")+COUNTIF($F$35,"=2")+COUNTIF($F$39,"=2")+COUNTIF($F$42,"=2")+COUNTIF($E$45,"=2")</f>
        <v>2</v>
      </c>
      <c r="T10" s="171">
        <f>SUM(IF($F$5&lt;$E$5,1,0))+SUM(IF($F$10&lt;$E$10,1,0))+SUM(IF($E$14&lt;$F$14,1,0))+SUM(IF($E$18&lt;$F$18,1,0))+SUM(IF($E$21&lt;$F$21,1,0))+SUM(IF($F$24&lt;$E$24,1,0))+SUM(IF($E$26&lt;$F$26,1,0))+SUM(IF($E$31&lt;$F$31,1,0))+SUM(IF($F$35&lt;$E$35,1,0))+SUM(IF($F$39&lt;$E$39,1,0))+SUM(IF($F$42&lt;$E$42,1,0))+SUM(IF($E$45&lt;$F$45,1,0))</f>
        <v>10</v>
      </c>
      <c r="U10" s="171"/>
      <c r="V10" s="169">
        <f>(S10*$R$15)+(T10*$R$16)</f>
        <v>16</v>
      </c>
      <c r="W10" s="171">
        <f>$F$5+$F$10+$E$14+$E$18+$E$21+$F$24+$E$26+$E$31+$F$35+$F$39+$F$42+$E$45</f>
        <v>5</v>
      </c>
      <c r="X10" s="171">
        <f>$E$5+$E$10+$F$14+$F$18+$F$21+$E$24+$F$26+$F$31+$E$35+$E$39+$E$42+$F$45</f>
        <v>20</v>
      </c>
      <c r="Y10" s="171">
        <f>IF(X10=0,"MAX",W10/X10)</f>
        <v>0.25</v>
      </c>
      <c r="Z10" s="171">
        <f>$N$5+$N$10+$M$14+$M$18+$M$21+$N$24+$M$26+$M$31+$N$35+$N$39+$N$42+$M$45</f>
        <v>294</v>
      </c>
      <c r="AA10" s="171">
        <f>$M$5+$M$10+$N$14+$N$18+$N$21+$M$24+$N$26+$N$31+$M$35+$M$39+$M$42+$N$45</f>
        <v>490</v>
      </c>
      <c r="AB10" s="171">
        <f>IF(AA10=0,"MAX",Z10/AA10)</f>
        <v>0.6</v>
      </c>
    </row>
    <row r="11" spans="1:28" ht="12.75">
      <c r="A11" s="203" t="s">
        <v>250</v>
      </c>
      <c r="B11" s="213" t="s">
        <v>235</v>
      </c>
      <c r="C11" s="211" t="s">
        <v>237</v>
      </c>
      <c r="D11" s="211" t="s">
        <v>94</v>
      </c>
      <c r="E11" s="193">
        <f>SUM(IF(G11&gt;H11,1,0))+SUM(IF(I11&gt;J11,1,0))+SUM(IF(K11&gt;L11,1,0))</f>
        <v>0</v>
      </c>
      <c r="F11" s="193">
        <f>SUM(IF(H11&gt;G11,1,0))+SUM(IF(J11&gt;I11,1,0))+SUM(IF(L11&gt;K11,1,0))</f>
        <v>2</v>
      </c>
      <c r="G11" s="204">
        <v>21</v>
      </c>
      <c r="H11" s="204">
        <v>25</v>
      </c>
      <c r="I11" s="189">
        <v>17</v>
      </c>
      <c r="J11" s="205">
        <v>25</v>
      </c>
      <c r="K11" s="204"/>
      <c r="L11" s="204"/>
      <c r="M11" s="189">
        <f>G11+I11+K11</f>
        <v>38</v>
      </c>
      <c r="N11" s="189">
        <f>H11+J11+L11</f>
        <v>50</v>
      </c>
      <c r="O11" s="1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2.75">
      <c r="A12" s="168" t="s">
        <v>251</v>
      </c>
      <c r="B12" s="168" t="s">
        <v>235</v>
      </c>
      <c r="C12" s="211" t="s">
        <v>236</v>
      </c>
      <c r="D12" s="211" t="s">
        <v>240</v>
      </c>
      <c r="E12" s="171">
        <f>SUM(IF(G12&gt;H12,1,0))+SUM(IF(I12&gt;J12,1,0))+SUM(IF(K12&gt;L12,1,0))</f>
        <v>2</v>
      </c>
      <c r="F12" s="171">
        <f>SUM(IF(H12&gt;G12,1,0))+SUM(IF(J12&gt;I12,1,0))+SUM(IF(L12&gt;K12,1,0))</f>
        <v>1</v>
      </c>
      <c r="G12" s="185">
        <v>24</v>
      </c>
      <c r="H12" s="185">
        <v>26</v>
      </c>
      <c r="I12" s="171">
        <v>25</v>
      </c>
      <c r="J12" s="186">
        <v>11</v>
      </c>
      <c r="K12" s="185">
        <v>15</v>
      </c>
      <c r="L12" s="185">
        <v>6</v>
      </c>
      <c r="M12" s="171">
        <f>G12+I12+K12</f>
        <v>64</v>
      </c>
      <c r="N12" s="171">
        <f>H12+J12+L12</f>
        <v>43</v>
      </c>
      <c r="O12" s="11"/>
      <c r="P12" s="4"/>
      <c r="Q12" s="237" t="s">
        <v>252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.75">
      <c r="A13" s="168" t="s">
        <v>253</v>
      </c>
      <c r="B13" s="168" t="s">
        <v>235</v>
      </c>
      <c r="C13" s="211" t="s">
        <v>94</v>
      </c>
      <c r="D13" s="211" t="s">
        <v>246</v>
      </c>
      <c r="E13" s="171">
        <f>SUM(IF(G13&gt;H13,1,0))+SUM(IF(I13&gt;J13,1,0))+SUM(IF(K13&gt;L13,1,0))</f>
        <v>0</v>
      </c>
      <c r="F13" s="171">
        <f>SUM(IF(H13&gt;G13,1,0))+SUM(IF(J13&gt;I13,1,0))+SUM(IF(L13&gt;K13,1,0))</f>
        <v>2</v>
      </c>
      <c r="G13" s="185">
        <v>14</v>
      </c>
      <c r="H13" s="185">
        <v>25</v>
      </c>
      <c r="I13" s="171">
        <v>13</v>
      </c>
      <c r="J13" s="186">
        <v>25</v>
      </c>
      <c r="K13" s="185"/>
      <c r="L13" s="185"/>
      <c r="M13" s="171">
        <f>G13+I13+K13</f>
        <v>27</v>
      </c>
      <c r="N13" s="171">
        <f>H13+J13+L13</f>
        <v>50</v>
      </c>
      <c r="O13" s="11"/>
      <c r="P13" s="161"/>
      <c r="Q13" s="22"/>
      <c r="R13" s="22"/>
      <c r="S13" s="22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168" t="s">
        <v>254</v>
      </c>
      <c r="B14" s="168" t="s">
        <v>235</v>
      </c>
      <c r="C14" s="211" t="s">
        <v>241</v>
      </c>
      <c r="D14" s="211" t="s">
        <v>244</v>
      </c>
      <c r="E14" s="171">
        <f>SUM(IF(G14&gt;H14,1,0))+SUM(IF(I14&gt;J14,1,0))+SUM(IF(K14&gt;L14,1,0))</f>
        <v>0</v>
      </c>
      <c r="F14" s="171">
        <f>SUM(IF(H14&gt;G14,1,0))+SUM(IF(J14&gt;I14,1,0))+SUM(IF(L14&gt;K14,1,0))</f>
        <v>2</v>
      </c>
      <c r="G14" s="185">
        <v>11</v>
      </c>
      <c r="H14" s="185">
        <v>25</v>
      </c>
      <c r="I14" s="171">
        <v>16</v>
      </c>
      <c r="J14" s="186">
        <v>25</v>
      </c>
      <c r="K14" s="185"/>
      <c r="L14" s="185"/>
      <c r="M14" s="171">
        <f>G14+I14+K14</f>
        <v>27</v>
      </c>
      <c r="N14" s="171">
        <f>H14+J14+L14</f>
        <v>50</v>
      </c>
      <c r="O14" s="11"/>
      <c r="P14" s="161"/>
      <c r="Q14" s="155" t="s">
        <v>82</v>
      </c>
      <c r="R14" s="155"/>
      <c r="S14" s="161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180" t="s">
        <v>255</v>
      </c>
      <c r="B15" s="180" t="s">
        <v>235</v>
      </c>
      <c r="C15" s="211" t="s">
        <v>237</v>
      </c>
      <c r="D15" s="211" t="s">
        <v>240</v>
      </c>
      <c r="E15" s="181">
        <f>SUM(IF(G15&gt;H15,1,0))+SUM(IF(I15&gt;J15,1,0))+SUM(IF(K15&gt;L15,1,0))</f>
        <v>0</v>
      </c>
      <c r="F15" s="181">
        <f>SUM(IF(H15&gt;G15,1,0))+SUM(IF(J15&gt;I15,1,0))+SUM(IF(L15&gt;K15,1,0))</f>
        <v>2</v>
      </c>
      <c r="G15" s="182">
        <v>16</v>
      </c>
      <c r="H15" s="182">
        <v>25</v>
      </c>
      <c r="I15" s="181">
        <v>15</v>
      </c>
      <c r="J15" s="200">
        <v>25</v>
      </c>
      <c r="K15" s="182"/>
      <c r="L15" s="182"/>
      <c r="M15" s="181">
        <f>G15+I15+K15</f>
        <v>31</v>
      </c>
      <c r="N15" s="181">
        <f>H15+J15+L15</f>
        <v>50</v>
      </c>
      <c r="O15" s="11"/>
      <c r="P15" s="161"/>
      <c r="Q15" s="238" t="s">
        <v>87</v>
      </c>
      <c r="R15" s="238">
        <v>3</v>
      </c>
      <c r="S15" s="161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180" t="s">
        <v>256</v>
      </c>
      <c r="B16" s="168" t="s">
        <v>235</v>
      </c>
      <c r="C16" s="239" t="s">
        <v>246</v>
      </c>
      <c r="D16" s="239" t="s">
        <v>244</v>
      </c>
      <c r="E16" s="181">
        <f>SUM(IF(G16&gt;H16,1,0))+SUM(IF(I16&gt;J16,1,0))+SUM(IF(K16&gt;L16,1,0))</f>
        <v>2</v>
      </c>
      <c r="F16" s="181">
        <f>SUM(IF(H16&gt;G16,1,0))+SUM(IF(J16&gt;I16,1,0))+SUM(IF(L16&gt;K16,1,0))</f>
        <v>0</v>
      </c>
      <c r="G16" s="182">
        <v>25</v>
      </c>
      <c r="H16" s="182">
        <v>9</v>
      </c>
      <c r="I16" s="171">
        <v>25</v>
      </c>
      <c r="J16" s="186">
        <v>9</v>
      </c>
      <c r="K16" s="182"/>
      <c r="L16" s="182"/>
      <c r="M16" s="171">
        <f>G16+I16+K16</f>
        <v>50</v>
      </c>
      <c r="N16" s="171">
        <f>H16+J16+L16</f>
        <v>18</v>
      </c>
      <c r="O16" s="11"/>
      <c r="P16" s="161"/>
      <c r="Q16" s="161" t="s">
        <v>88</v>
      </c>
      <c r="R16" s="161">
        <v>1</v>
      </c>
      <c r="S16" s="161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180" t="s">
        <v>257</v>
      </c>
      <c r="B17" s="168" t="s">
        <v>235</v>
      </c>
      <c r="C17" s="239" t="s">
        <v>94</v>
      </c>
      <c r="D17" s="239" t="s">
        <v>240</v>
      </c>
      <c r="E17" s="181">
        <f>SUM(IF(G17&gt;H17,1,0))+SUM(IF(I17&gt;J17,1,0))+SUM(IF(K17&gt;L17,1,0))</f>
        <v>0</v>
      </c>
      <c r="F17" s="181">
        <f>SUM(IF(H17&gt;G17,1,0))+SUM(IF(J17&gt;I17,1,0))+SUM(IF(L17&gt;K17,1,0))</f>
        <v>2</v>
      </c>
      <c r="G17" s="182">
        <v>11</v>
      </c>
      <c r="H17" s="182">
        <v>25</v>
      </c>
      <c r="I17" s="171">
        <v>13</v>
      </c>
      <c r="J17" s="186">
        <v>25</v>
      </c>
      <c r="K17" s="182"/>
      <c r="L17" s="182"/>
      <c r="M17" s="171">
        <f>G17+I17+K17</f>
        <v>24</v>
      </c>
      <c r="N17" s="171">
        <f>H17+J17+L17</f>
        <v>50</v>
      </c>
      <c r="O17" s="11"/>
      <c r="P17" s="161"/>
      <c r="Q17" s="161" t="s">
        <v>119</v>
      </c>
      <c r="R17" s="161">
        <v>0</v>
      </c>
      <c r="S17" s="161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180" t="s">
        <v>258</v>
      </c>
      <c r="B18" s="168" t="s">
        <v>235</v>
      </c>
      <c r="C18" s="239" t="s">
        <v>241</v>
      </c>
      <c r="D18" s="239" t="s">
        <v>236</v>
      </c>
      <c r="E18" s="181">
        <f>SUM(IF(G18&gt;H18,1,0))+SUM(IF(I18&gt;J18,1,0))+SUM(IF(K18&gt;L18,1,0))</f>
        <v>0</v>
      </c>
      <c r="F18" s="181">
        <f>SUM(IF(H18&gt;G18,1,0))+SUM(IF(J18&gt;I18,1,0))+SUM(IF(L18&gt;K18,1,0))</f>
        <v>2</v>
      </c>
      <c r="G18" s="182">
        <v>16</v>
      </c>
      <c r="H18" s="182">
        <v>25</v>
      </c>
      <c r="I18" s="171">
        <v>6</v>
      </c>
      <c r="J18" s="186">
        <v>25</v>
      </c>
      <c r="K18" s="182"/>
      <c r="L18" s="182"/>
      <c r="M18" s="171">
        <f>G18+I18+K18</f>
        <v>22</v>
      </c>
      <c r="N18" s="171">
        <f>H18+J18+L18</f>
        <v>50</v>
      </c>
      <c r="O18" s="11"/>
      <c r="P18" s="161"/>
      <c r="Q18" s="22"/>
      <c r="R18" s="22"/>
      <c r="S18" s="22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180" t="s">
        <v>259</v>
      </c>
      <c r="B19" s="168" t="s">
        <v>235</v>
      </c>
      <c r="C19" s="211" t="s">
        <v>240</v>
      </c>
      <c r="D19" s="211" t="s">
        <v>246</v>
      </c>
      <c r="E19" s="181">
        <f>SUM(IF(G19&gt;H19,1,0))+SUM(IF(I19&gt;J19,1,0))+SUM(IF(K19&gt;L19,1,0))</f>
        <v>0</v>
      </c>
      <c r="F19" s="181">
        <f>SUM(IF(H19&gt;G19,1,0))+SUM(IF(J19&gt;I19,1,0))+SUM(IF(L19&gt;K19,1,0))</f>
        <v>2</v>
      </c>
      <c r="G19" s="185">
        <v>12</v>
      </c>
      <c r="H19" s="185">
        <v>25</v>
      </c>
      <c r="I19" s="171">
        <v>9</v>
      </c>
      <c r="J19" s="186">
        <v>25</v>
      </c>
      <c r="K19" s="185"/>
      <c r="L19" s="185"/>
      <c r="M19" s="171">
        <f>G19+I19+K19</f>
        <v>21</v>
      </c>
      <c r="N19" s="171">
        <f>H19+J19+L19</f>
        <v>50</v>
      </c>
      <c r="O19" s="11"/>
      <c r="P19" s="4"/>
      <c r="Q19" s="240"/>
      <c r="R19" s="240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180" t="s">
        <v>260</v>
      </c>
      <c r="B20" s="168" t="s">
        <v>235</v>
      </c>
      <c r="C20" s="239" t="s">
        <v>244</v>
      </c>
      <c r="D20" s="239" t="s">
        <v>236</v>
      </c>
      <c r="E20" s="181">
        <f>SUM(IF(G20&gt;H20,1,0))+SUM(IF(I20&gt;J20,1,0))+SUM(IF(K20&gt;L20,1,0))</f>
        <v>0</v>
      </c>
      <c r="F20" s="181">
        <f>SUM(IF(H20&gt;G20,1,0))+SUM(IF(J20&gt;I20,1,0))+SUM(IF(L20&gt;K20,1,0))</f>
        <v>2</v>
      </c>
      <c r="G20" s="185">
        <v>9</v>
      </c>
      <c r="H20" s="185">
        <v>25</v>
      </c>
      <c r="I20" s="171">
        <v>19</v>
      </c>
      <c r="J20" s="186">
        <v>25</v>
      </c>
      <c r="K20" s="185"/>
      <c r="L20" s="185"/>
      <c r="M20" s="171">
        <f>G20+I20+K20</f>
        <v>28</v>
      </c>
      <c r="N20" s="171">
        <f>H20+J20+L20</f>
        <v>50</v>
      </c>
      <c r="O20" s="1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180" t="s">
        <v>261</v>
      </c>
      <c r="B21" s="168" t="s">
        <v>235</v>
      </c>
      <c r="C21" s="239" t="s">
        <v>241</v>
      </c>
      <c r="D21" s="211" t="s">
        <v>237</v>
      </c>
      <c r="E21" s="181">
        <f>SUM(IF(G21&gt;H21,1,0))+SUM(IF(I21&gt;J21,1,0))+SUM(IF(K21&gt;L21,1,0))</f>
        <v>0</v>
      </c>
      <c r="F21" s="181">
        <f>SUM(IF(H21&gt;G21,1,0))+SUM(IF(J21&gt;I21,1,0))+SUM(IF(L21&gt;K21,1,0))</f>
        <v>2</v>
      </c>
      <c r="G21" s="185">
        <v>8</v>
      </c>
      <c r="H21" s="185">
        <v>25</v>
      </c>
      <c r="I21" s="171">
        <v>5</v>
      </c>
      <c r="J21" s="186">
        <v>25</v>
      </c>
      <c r="K21" s="185"/>
      <c r="L21" s="185"/>
      <c r="M21" s="171">
        <f>G21+I21+K21</f>
        <v>13</v>
      </c>
      <c r="N21" s="171">
        <f>H21+J21+L21</f>
        <v>50</v>
      </c>
      <c r="O21" s="1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203" t="s">
        <v>262</v>
      </c>
      <c r="B22" s="213" t="s">
        <v>235</v>
      </c>
      <c r="C22" s="239" t="s">
        <v>246</v>
      </c>
      <c r="D22" s="239" t="s">
        <v>236</v>
      </c>
      <c r="E22" s="193">
        <f>SUM(IF(G22&gt;H22,1,0))+SUM(IF(I22&gt;J22,1,0))+SUM(IF(K22&gt;L22,1,0))</f>
        <v>0</v>
      </c>
      <c r="F22" s="193">
        <f>SUM(IF(H22&gt;G22,1,0))+SUM(IF(J22&gt;I22,1,0))+SUM(IF(L22&gt;K22,1,0))</f>
        <v>2</v>
      </c>
      <c r="G22" s="185">
        <v>18</v>
      </c>
      <c r="H22" s="185">
        <v>25</v>
      </c>
      <c r="I22" s="189">
        <v>22</v>
      </c>
      <c r="J22" s="205">
        <v>25</v>
      </c>
      <c r="K22" s="185"/>
      <c r="L22" s="185"/>
      <c r="M22" s="189">
        <f>G22+I22+K22</f>
        <v>40</v>
      </c>
      <c r="N22" s="189">
        <f>H22+J22+L22</f>
        <v>50</v>
      </c>
      <c r="O22" s="1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168" t="s">
        <v>263</v>
      </c>
      <c r="B23" s="168" t="s">
        <v>235</v>
      </c>
      <c r="C23" s="239" t="s">
        <v>244</v>
      </c>
      <c r="D23" s="211" t="s">
        <v>237</v>
      </c>
      <c r="E23" s="171">
        <f>SUM(IF(G23&gt;H23,1,0))+SUM(IF(I23&gt;J23,1,0))+SUM(IF(K23&gt;L23,1,0))</f>
        <v>0</v>
      </c>
      <c r="F23" s="171">
        <f>SUM(IF(H23&gt;G23,1,0))+SUM(IF(J23&gt;I23,1,0))+SUM(IF(L23&gt;K23,1,0))</f>
        <v>2</v>
      </c>
      <c r="G23" s="185">
        <v>18</v>
      </c>
      <c r="H23" s="185">
        <v>25</v>
      </c>
      <c r="I23" s="171">
        <v>19</v>
      </c>
      <c r="J23" s="186">
        <v>25</v>
      </c>
      <c r="K23" s="185"/>
      <c r="L23" s="185"/>
      <c r="M23" s="171">
        <f>G23+I23+K23</f>
        <v>37</v>
      </c>
      <c r="N23" s="171">
        <f>H23+J23+L23</f>
        <v>50</v>
      </c>
      <c r="O23" s="1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194" t="s">
        <v>264</v>
      </c>
      <c r="B24" s="194" t="s">
        <v>235</v>
      </c>
      <c r="C24" s="241" t="s">
        <v>94</v>
      </c>
      <c r="D24" s="241" t="s">
        <v>241</v>
      </c>
      <c r="E24" s="195">
        <f>SUM(IF(G24&gt;H24,1,0))+SUM(IF(I24&gt;J24,1,0))+SUM(IF(K24&gt;L24,1,0))</f>
        <v>0</v>
      </c>
      <c r="F24" s="195">
        <f>SUM(IF(H24&gt;G24,1,0))+SUM(IF(J24&gt;I24,1,0))+SUM(IF(L24&gt;K24,1,0))</f>
        <v>2</v>
      </c>
      <c r="G24" s="198">
        <v>0</v>
      </c>
      <c r="H24" s="198">
        <v>25</v>
      </c>
      <c r="I24" s="195">
        <v>0</v>
      </c>
      <c r="J24" s="199">
        <v>25</v>
      </c>
      <c r="K24" s="198"/>
      <c r="L24" s="198"/>
      <c r="M24" s="195">
        <f>G24+I24+K24</f>
        <v>0</v>
      </c>
      <c r="N24" s="195">
        <f>H24+J24+L24</f>
        <v>50</v>
      </c>
      <c r="O24" s="1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180" t="s">
        <v>265</v>
      </c>
      <c r="B25" s="180" t="s">
        <v>235</v>
      </c>
      <c r="C25" s="211" t="s">
        <v>237</v>
      </c>
      <c r="D25" s="211" t="s">
        <v>236</v>
      </c>
      <c r="E25" s="181">
        <f>SUM(IF(G25&gt;H25,1,0))+SUM(IF(I25&gt;J25,1,0))+SUM(IF(K25&gt;L25,1,0))</f>
        <v>0</v>
      </c>
      <c r="F25" s="181">
        <f>SUM(IF(H25&gt;G25,1,0))+SUM(IF(J25&gt;I25,1,0))+SUM(IF(L25&gt;K25,1,0))</f>
        <v>2</v>
      </c>
      <c r="G25" s="182">
        <v>15</v>
      </c>
      <c r="H25" s="182">
        <v>25</v>
      </c>
      <c r="I25" s="181">
        <v>15</v>
      </c>
      <c r="J25" s="200">
        <v>25</v>
      </c>
      <c r="K25" s="182"/>
      <c r="L25" s="182"/>
      <c r="M25" s="181">
        <f>G25+I25+K25</f>
        <v>30</v>
      </c>
      <c r="N25" s="181">
        <f>H25+J25+L25</f>
        <v>50</v>
      </c>
      <c r="O25" s="11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168" t="s">
        <v>266</v>
      </c>
      <c r="B26" s="168" t="s">
        <v>235</v>
      </c>
      <c r="C26" s="211" t="s">
        <v>241</v>
      </c>
      <c r="D26" s="211" t="s">
        <v>240</v>
      </c>
      <c r="E26" s="171">
        <f>SUM(IF(G26&gt;H26,1,0))+SUM(IF(I26&gt;J26,1,0))+SUM(IF(K26&gt;L26,1,0))</f>
        <v>0</v>
      </c>
      <c r="F26" s="171">
        <f>SUM(IF(H26&gt;G26,1,0))+SUM(IF(J26&gt;I26,1,0))+SUM(IF(L26&gt;K26,1,0))</f>
        <v>2</v>
      </c>
      <c r="G26" s="185">
        <v>12</v>
      </c>
      <c r="H26" s="185">
        <v>25</v>
      </c>
      <c r="I26" s="171">
        <v>6</v>
      </c>
      <c r="J26" s="186">
        <v>25</v>
      </c>
      <c r="K26" s="185"/>
      <c r="L26" s="185"/>
      <c r="M26" s="171">
        <f>G26+I26+K26</f>
        <v>18</v>
      </c>
      <c r="N26" s="171">
        <f>H26+J26+L26</f>
        <v>50</v>
      </c>
      <c r="O26" s="11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168" t="s">
        <v>267</v>
      </c>
      <c r="B27" s="168" t="s">
        <v>235</v>
      </c>
      <c r="C27" s="211" t="s">
        <v>94</v>
      </c>
      <c r="D27" s="211" t="s">
        <v>244</v>
      </c>
      <c r="E27" s="171">
        <f>SUM(IF(G27&gt;H27,1,0))+SUM(IF(I27&gt;J27,1,0))+SUM(IF(K27&gt;L27,1,0))</f>
        <v>0</v>
      </c>
      <c r="F27" s="171">
        <f>SUM(IF(H27&gt;G27,1,0))+SUM(IF(J27&gt;I27,1,0))+SUM(IF(L27&gt;K27,1,0))</f>
        <v>2</v>
      </c>
      <c r="G27" s="185">
        <v>0</v>
      </c>
      <c r="H27" s="185">
        <v>25</v>
      </c>
      <c r="I27" s="171">
        <v>0</v>
      </c>
      <c r="J27" s="186">
        <v>25</v>
      </c>
      <c r="K27" s="185"/>
      <c r="L27" s="185"/>
      <c r="M27" s="171">
        <f>G27+I27+K27</f>
        <v>0</v>
      </c>
      <c r="N27" s="171">
        <f>H27+J27+L27</f>
        <v>50</v>
      </c>
      <c r="O27" s="11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168" t="s">
        <v>268</v>
      </c>
      <c r="B28" s="168" t="s">
        <v>235</v>
      </c>
      <c r="C28" s="211" t="s">
        <v>246</v>
      </c>
      <c r="D28" s="211" t="s">
        <v>237</v>
      </c>
      <c r="E28" s="171">
        <f>SUM(IF(G28&gt;H28,1,0))+SUM(IF(I28&gt;J28,1,0))+SUM(IF(K28&gt;L28,1,0))</f>
        <v>2</v>
      </c>
      <c r="F28" s="171">
        <f>SUM(IF(H28&gt;G28,1,0))+SUM(IF(J28&gt;I28,1,0))+SUM(IF(L28&gt;K28,1,0))</f>
        <v>0</v>
      </c>
      <c r="G28" s="185">
        <v>25</v>
      </c>
      <c r="H28" s="185">
        <v>15</v>
      </c>
      <c r="I28" s="171">
        <v>25</v>
      </c>
      <c r="J28" s="186">
        <v>12</v>
      </c>
      <c r="K28" s="185"/>
      <c r="L28" s="185"/>
      <c r="M28" s="171">
        <f>G28+I28+K28</f>
        <v>50</v>
      </c>
      <c r="N28" s="171">
        <f>H28+J28+L28</f>
        <v>27</v>
      </c>
      <c r="O28" s="11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168" t="s">
        <v>269</v>
      </c>
      <c r="B29" s="168" t="s">
        <v>235</v>
      </c>
      <c r="C29" s="211" t="s">
        <v>94</v>
      </c>
      <c r="D29" s="211" t="s">
        <v>236</v>
      </c>
      <c r="E29" s="171">
        <f>SUM(IF(G29&gt;H29,1,0))+SUM(IF(I29&gt;J29,1,0))+SUM(IF(K29&gt;L29,1,0))</f>
        <v>0</v>
      </c>
      <c r="F29" s="171">
        <f>SUM(IF(H29&gt;G29,1,0))+SUM(IF(J29&gt;I29,1,0))+SUM(IF(L29&gt;K29,1,0))</f>
        <v>2</v>
      </c>
      <c r="G29" s="185">
        <v>10</v>
      </c>
      <c r="H29" s="185">
        <v>25</v>
      </c>
      <c r="I29" s="171">
        <v>20</v>
      </c>
      <c r="J29" s="186">
        <v>25</v>
      </c>
      <c r="K29" s="185"/>
      <c r="L29" s="185"/>
      <c r="M29" s="171">
        <f>G29+I29+K29</f>
        <v>30</v>
      </c>
      <c r="N29" s="171">
        <f>H29+J29+L29</f>
        <v>50</v>
      </c>
      <c r="O29" s="1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168" t="s">
        <v>270</v>
      </c>
      <c r="B30" s="168" t="s">
        <v>235</v>
      </c>
      <c r="C30" s="211" t="s">
        <v>244</v>
      </c>
      <c r="D30" s="211" t="s">
        <v>240</v>
      </c>
      <c r="E30" s="171">
        <f>SUM(IF(G30&gt;H30,1,0))+SUM(IF(I30&gt;J30,1,0))+SUM(IF(K30&gt;L30,1,0))</f>
        <v>0</v>
      </c>
      <c r="F30" s="171">
        <f>SUM(IF(H30&gt;G30,1,0))+SUM(IF(J30&gt;I30,1,0))+SUM(IF(L30&gt;K30,1,0))</f>
        <v>2</v>
      </c>
      <c r="G30" s="185">
        <v>19</v>
      </c>
      <c r="H30" s="185">
        <v>25</v>
      </c>
      <c r="I30" s="171">
        <v>19</v>
      </c>
      <c r="J30" s="186">
        <v>25</v>
      </c>
      <c r="K30" s="185"/>
      <c r="L30" s="185"/>
      <c r="M30" s="171">
        <f>G30+I30+K30</f>
        <v>38</v>
      </c>
      <c r="N30" s="171">
        <f>H30+J30+L30</f>
        <v>50</v>
      </c>
      <c r="O30" s="1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168" t="s">
        <v>271</v>
      </c>
      <c r="B31" s="168" t="s">
        <v>235</v>
      </c>
      <c r="C31" s="211" t="s">
        <v>241</v>
      </c>
      <c r="D31" s="211" t="s">
        <v>246</v>
      </c>
      <c r="E31" s="171">
        <f>SUM(IF(G31&gt;H31,1,0))+SUM(IF(I31&gt;J31,1,0))+SUM(IF(K31&gt;L31,1,0))</f>
        <v>0</v>
      </c>
      <c r="F31" s="171">
        <f>SUM(IF(H31&gt;G31,1,0))+SUM(IF(J31&gt;I31,1,0))+SUM(IF(L31&gt;K31,1,0))</f>
        <v>2</v>
      </c>
      <c r="G31" s="185">
        <v>3</v>
      </c>
      <c r="H31" s="185">
        <v>25</v>
      </c>
      <c r="I31" s="171">
        <v>7</v>
      </c>
      <c r="J31" s="186">
        <v>25</v>
      </c>
      <c r="K31" s="185"/>
      <c r="L31" s="185"/>
      <c r="M31" s="171">
        <f>G31+I31+K31</f>
        <v>10</v>
      </c>
      <c r="N31" s="171">
        <f>H31+J31+L31</f>
        <v>50</v>
      </c>
      <c r="O31" s="11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168" t="s">
        <v>272</v>
      </c>
      <c r="B32" s="168" t="s">
        <v>235</v>
      </c>
      <c r="C32" s="211" t="s">
        <v>94</v>
      </c>
      <c r="D32" s="211" t="s">
        <v>237</v>
      </c>
      <c r="E32" s="171">
        <f>SUM(IF(G32&gt;H32,1,0))+SUM(IF(I32&gt;J32,1,0))+SUM(IF(K32&gt;L32,1,0))</f>
        <v>2</v>
      </c>
      <c r="F32" s="171">
        <f>SUM(IF(H32&gt;G32,1,0))+SUM(IF(J32&gt;I32,1,0))+SUM(IF(L32&gt;K32,1,0))</f>
        <v>1</v>
      </c>
      <c r="G32" s="185">
        <v>25</v>
      </c>
      <c r="H32" s="185">
        <v>20</v>
      </c>
      <c r="I32" s="171">
        <v>22</v>
      </c>
      <c r="J32" s="186">
        <v>25</v>
      </c>
      <c r="K32" s="185">
        <v>15</v>
      </c>
      <c r="L32" s="185">
        <v>9</v>
      </c>
      <c r="M32" s="171">
        <f>G32+I32+K32</f>
        <v>62</v>
      </c>
      <c r="N32" s="171">
        <f>H32+J32+L32</f>
        <v>54</v>
      </c>
      <c r="O32" s="11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168" t="s">
        <v>273</v>
      </c>
      <c r="B33" s="168" t="s">
        <v>235</v>
      </c>
      <c r="C33" s="211" t="s">
        <v>240</v>
      </c>
      <c r="D33" s="211" t="s">
        <v>236</v>
      </c>
      <c r="E33" s="171">
        <f>SUM(IF(G33&gt;H33,1,0))+SUM(IF(I33&gt;J33,1,0))+SUM(IF(K33&gt;L33,1,0))</f>
        <v>0</v>
      </c>
      <c r="F33" s="171">
        <f>SUM(IF(H33&gt;G33,1,0))+SUM(IF(J33&gt;I33,1,0))+SUM(IF(L33&gt;K33,1,0))</f>
        <v>2</v>
      </c>
      <c r="G33" s="185">
        <v>18</v>
      </c>
      <c r="H33" s="185">
        <v>25</v>
      </c>
      <c r="I33" s="171">
        <v>20</v>
      </c>
      <c r="J33" s="186">
        <v>25</v>
      </c>
      <c r="K33" s="185"/>
      <c r="L33" s="185"/>
      <c r="M33" s="171">
        <f>G33+I33+K33</f>
        <v>38</v>
      </c>
      <c r="N33" s="171">
        <f>H33+J33+L33</f>
        <v>50</v>
      </c>
      <c r="O33" s="11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14" ht="12.75">
      <c r="A34" s="168" t="s">
        <v>274</v>
      </c>
      <c r="B34" s="168" t="s">
        <v>235</v>
      </c>
      <c r="C34" s="211" t="s">
        <v>246</v>
      </c>
      <c r="D34" s="211" t="s">
        <v>94</v>
      </c>
      <c r="E34" s="171">
        <f>SUM(IF(G34&gt;H34,1,0))+SUM(IF(I34&gt;J34,1,0))+SUM(IF(K34&gt;L34,1,0))</f>
        <v>2</v>
      </c>
      <c r="F34" s="171">
        <f>SUM(IF(H34&gt;G34,1,0))+SUM(IF(J34&gt;I34,1,0))+SUM(IF(L34&gt;K34,1,0))</f>
        <v>0</v>
      </c>
      <c r="G34" s="185">
        <v>25</v>
      </c>
      <c r="H34" s="185">
        <v>15</v>
      </c>
      <c r="I34" s="171">
        <v>25</v>
      </c>
      <c r="J34" s="186">
        <v>16</v>
      </c>
      <c r="K34" s="185"/>
      <c r="L34" s="185"/>
      <c r="M34" s="171">
        <f>G34+I34+K34</f>
        <v>50</v>
      </c>
      <c r="N34" s="171">
        <f>H34+J34+L34</f>
        <v>31</v>
      </c>
    </row>
    <row r="35" spans="1:14" ht="12.75">
      <c r="A35" s="168" t="s">
        <v>275</v>
      </c>
      <c r="B35" s="168" t="s">
        <v>235</v>
      </c>
      <c r="C35" s="211" t="s">
        <v>244</v>
      </c>
      <c r="D35" s="211" t="s">
        <v>241</v>
      </c>
      <c r="E35" s="171">
        <f>SUM(IF(G35&gt;H35,1,0))+SUM(IF(I35&gt;J35,1,0))+SUM(IF(K35&gt;L35,1,0))</f>
        <v>2</v>
      </c>
      <c r="F35" s="171">
        <f>SUM(IF(H35&gt;G35,1,0))+SUM(IF(J35&gt;I35,1,0))+SUM(IF(L35&gt;K35,1,0))</f>
        <v>1</v>
      </c>
      <c r="G35" s="185">
        <v>25</v>
      </c>
      <c r="H35" s="185"/>
      <c r="I35" s="171"/>
      <c r="J35" s="186">
        <v>25</v>
      </c>
      <c r="K35" s="185">
        <v>15</v>
      </c>
      <c r="L35" s="185"/>
      <c r="M35" s="171">
        <f>G35+I35+K35</f>
        <v>40</v>
      </c>
      <c r="N35" s="171">
        <f>H35+J35+L35</f>
        <v>25</v>
      </c>
    </row>
    <row r="36" spans="1:14" ht="12.75">
      <c r="A36" s="168" t="s">
        <v>276</v>
      </c>
      <c r="B36" s="168" t="s">
        <v>235</v>
      </c>
      <c r="C36" s="211" t="s">
        <v>240</v>
      </c>
      <c r="D36" s="211" t="s">
        <v>237</v>
      </c>
      <c r="E36" s="171">
        <f>SUM(IF(G36&gt;H36,1,0))+SUM(IF(I36&gt;J36,1,0))+SUM(IF(K36&gt;L36,1,0))</f>
        <v>2</v>
      </c>
      <c r="F36" s="171">
        <f>SUM(IF(H36&gt;G36,1,0))+SUM(IF(J36&gt;I36,1,0))+SUM(IF(L36&gt;K36,1,0))</f>
        <v>0</v>
      </c>
      <c r="G36" s="185">
        <v>25</v>
      </c>
      <c r="H36" s="185">
        <v>12</v>
      </c>
      <c r="I36" s="171">
        <v>25</v>
      </c>
      <c r="J36" s="186">
        <v>12</v>
      </c>
      <c r="K36" s="185"/>
      <c r="L36" s="185"/>
      <c r="M36" s="171">
        <f>G36+I36+K36</f>
        <v>50</v>
      </c>
      <c r="N36" s="171">
        <f>H36+J36+L36</f>
        <v>24</v>
      </c>
    </row>
    <row r="37" spans="1:14" ht="12.75">
      <c r="A37" s="168" t="s">
        <v>277</v>
      </c>
      <c r="B37" s="168" t="s">
        <v>235</v>
      </c>
      <c r="C37" s="211" t="s">
        <v>244</v>
      </c>
      <c r="D37" s="211" t="s">
        <v>246</v>
      </c>
      <c r="E37" s="171">
        <f>SUM(IF(G37&gt;H37,1,0))+SUM(IF(I37&gt;J37,1,0))+SUM(IF(K37&gt;L37,1,0))</f>
        <v>0</v>
      </c>
      <c r="F37" s="171">
        <f>SUM(IF(H37&gt;G37,1,0))+SUM(IF(J37&gt;I37,1,0))+SUM(IF(L37&gt;K37,1,0))</f>
        <v>2</v>
      </c>
      <c r="G37" s="185">
        <v>12</v>
      </c>
      <c r="H37" s="185">
        <v>25</v>
      </c>
      <c r="I37" s="171">
        <v>8</v>
      </c>
      <c r="J37" s="186">
        <v>25</v>
      </c>
      <c r="K37" s="185"/>
      <c r="L37" s="185"/>
      <c r="M37" s="171">
        <f>G37+I37+K37</f>
        <v>20</v>
      </c>
      <c r="N37" s="171">
        <f>H37+J37+L37</f>
        <v>50</v>
      </c>
    </row>
    <row r="38" spans="1:14" ht="12.75">
      <c r="A38" s="168" t="s">
        <v>278</v>
      </c>
      <c r="B38" s="168" t="s">
        <v>235</v>
      </c>
      <c r="C38" s="211" t="s">
        <v>240</v>
      </c>
      <c r="D38" s="211" t="s">
        <v>94</v>
      </c>
      <c r="E38" s="171">
        <f>SUM(IF(G38&gt;H38,1,0))+SUM(IF(I38&gt;J38,1,0))+SUM(IF(K38&gt;L38,1,0))</f>
        <v>2</v>
      </c>
      <c r="F38" s="171">
        <f>SUM(IF(H38&gt;G38,1,0))+SUM(IF(J38&gt;I38,1,0))+SUM(IF(L38&gt;K38,1,0))</f>
        <v>1</v>
      </c>
      <c r="G38" s="185">
        <v>25</v>
      </c>
      <c r="H38" s="185">
        <v>11</v>
      </c>
      <c r="I38" s="171">
        <v>24</v>
      </c>
      <c r="J38" s="186">
        <v>26</v>
      </c>
      <c r="K38" s="185">
        <v>15</v>
      </c>
      <c r="L38" s="185">
        <v>7</v>
      </c>
      <c r="M38" s="171">
        <f>G38+I38+K38</f>
        <v>64</v>
      </c>
      <c r="N38" s="171">
        <f>H38+J38+L38</f>
        <v>44</v>
      </c>
    </row>
    <row r="39" spans="1:14" ht="12.75">
      <c r="A39" s="168" t="s">
        <v>279</v>
      </c>
      <c r="B39" s="168" t="s">
        <v>235</v>
      </c>
      <c r="C39" s="211" t="s">
        <v>236</v>
      </c>
      <c r="D39" s="211" t="s">
        <v>241</v>
      </c>
      <c r="E39" s="171">
        <f>SUM(IF(G39&gt;H39,1,0))+SUM(IF(I39&gt;J39,1,0))+SUM(IF(K39&gt;L39,1,0))</f>
        <v>2</v>
      </c>
      <c r="F39" s="171">
        <f>SUM(IF(H39&gt;G39,1,0))+SUM(IF(J39&gt;I39,1,0))+SUM(IF(L39&gt;K39,1,0))</f>
        <v>0</v>
      </c>
      <c r="G39" s="185">
        <v>25</v>
      </c>
      <c r="H39" s="185">
        <v>2</v>
      </c>
      <c r="I39" s="171">
        <v>25</v>
      </c>
      <c r="J39" s="186">
        <v>10</v>
      </c>
      <c r="K39" s="185"/>
      <c r="L39" s="185"/>
      <c r="M39" s="171">
        <f>G39+I39+K39</f>
        <v>50</v>
      </c>
      <c r="N39" s="171">
        <f>H39+J39+L39</f>
        <v>12</v>
      </c>
    </row>
    <row r="40" spans="1:14" ht="12.75">
      <c r="A40" s="168" t="s">
        <v>280</v>
      </c>
      <c r="B40" s="168" t="s">
        <v>235</v>
      </c>
      <c r="C40" s="211" t="s">
        <v>246</v>
      </c>
      <c r="D40" s="211" t="s">
        <v>240</v>
      </c>
      <c r="E40" s="171">
        <f>SUM(IF(G40&gt;H40,1,0))+SUM(IF(I40&gt;J40,1,0))+SUM(IF(K40&gt;L40,1,0))</f>
        <v>2</v>
      </c>
      <c r="F40" s="171">
        <f>SUM(IF(H40&gt;G40,1,0))+SUM(IF(J40&gt;I40,1,0))+SUM(IF(L40&gt;K40,1,0))</f>
        <v>0</v>
      </c>
      <c r="G40" s="185">
        <v>25</v>
      </c>
      <c r="H40" s="185">
        <v>11</v>
      </c>
      <c r="I40" s="171">
        <v>26</v>
      </c>
      <c r="J40" s="186">
        <v>24</v>
      </c>
      <c r="K40" s="185"/>
      <c r="L40" s="185"/>
      <c r="M40" s="171">
        <f>G40+I40+K40</f>
        <v>51</v>
      </c>
      <c r="N40" s="171">
        <f>H40+J40+L40</f>
        <v>35</v>
      </c>
    </row>
    <row r="41" spans="1:14" ht="12.75">
      <c r="A41" s="168" t="s">
        <v>281</v>
      </c>
      <c r="B41" s="168" t="s">
        <v>235</v>
      </c>
      <c r="C41" s="211" t="s">
        <v>236</v>
      </c>
      <c r="D41" s="211" t="s">
        <v>244</v>
      </c>
      <c r="E41" s="171">
        <f>SUM(IF(G41&gt;H41,1,0))+SUM(IF(I41&gt;J41,1,0))+SUM(IF(K41&gt;L41,1,0))</f>
        <v>2</v>
      </c>
      <c r="F41" s="171">
        <f>SUM(IF(H41&gt;G41,1,0))+SUM(IF(J41&gt;I41,1,0))+SUM(IF(L41&gt;K41,1,0))</f>
        <v>0</v>
      </c>
      <c r="G41" s="185">
        <v>25</v>
      </c>
      <c r="H41" s="185">
        <v>16</v>
      </c>
      <c r="I41" s="171">
        <v>25</v>
      </c>
      <c r="J41" s="186">
        <v>15</v>
      </c>
      <c r="K41" s="185"/>
      <c r="L41" s="185"/>
      <c r="M41" s="171">
        <f>G41+I41+K41</f>
        <v>50</v>
      </c>
      <c r="N41" s="171">
        <f>H41+J41+L41</f>
        <v>31</v>
      </c>
    </row>
    <row r="42" spans="1:14" ht="12.75">
      <c r="A42" s="168" t="s">
        <v>282</v>
      </c>
      <c r="B42" s="168" t="s">
        <v>235</v>
      </c>
      <c r="C42" s="211" t="s">
        <v>237</v>
      </c>
      <c r="D42" s="211" t="s">
        <v>241</v>
      </c>
      <c r="E42" s="171">
        <f>SUM(IF(G42&gt;H42,1,0))+SUM(IF(I42&gt;J42,1,0))+SUM(IF(K42&gt;L42,1,0))</f>
        <v>2</v>
      </c>
      <c r="F42" s="171">
        <f>SUM(IF(H42&gt;G42,1,0))+SUM(IF(J42&gt;I42,1,0))+SUM(IF(L42&gt;K42,1,0))</f>
        <v>0</v>
      </c>
      <c r="G42" s="185">
        <v>25</v>
      </c>
      <c r="H42" s="185">
        <v>6</v>
      </c>
      <c r="I42" s="171">
        <v>25</v>
      </c>
      <c r="J42" s="186">
        <v>18</v>
      </c>
      <c r="K42" s="185"/>
      <c r="L42" s="185"/>
      <c r="M42" s="171">
        <f>G42+I42+K42</f>
        <v>50</v>
      </c>
      <c r="N42" s="171">
        <f>H42+J42+L42</f>
        <v>24</v>
      </c>
    </row>
    <row r="43" spans="1:14" ht="12.75">
      <c r="A43" s="213" t="s">
        <v>283</v>
      </c>
      <c r="B43" s="213" t="s">
        <v>235</v>
      </c>
      <c r="C43" s="221" t="s">
        <v>236</v>
      </c>
      <c r="D43" s="221" t="s">
        <v>246</v>
      </c>
      <c r="E43" s="189">
        <f>SUM(IF(G43&gt;H43,1,0))+SUM(IF(I43&gt;J43,1,0))+SUM(IF(K43&gt;L43,1,0))</f>
        <v>1</v>
      </c>
      <c r="F43" s="189">
        <f>SUM(IF(H43&gt;G43,1,0))+SUM(IF(J43&gt;I43,1,0))+SUM(IF(L43&gt;K43,1,0))</f>
        <v>2</v>
      </c>
      <c r="G43" s="204">
        <v>17</v>
      </c>
      <c r="H43" s="204">
        <v>25</v>
      </c>
      <c r="I43" s="189">
        <v>25</v>
      </c>
      <c r="J43" s="205">
        <v>18</v>
      </c>
      <c r="K43" s="204">
        <v>5</v>
      </c>
      <c r="L43" s="204">
        <v>15</v>
      </c>
      <c r="M43" s="189">
        <f>G43+I43+K43</f>
        <v>47</v>
      </c>
      <c r="N43" s="189">
        <f>H43+J43+L43</f>
        <v>58</v>
      </c>
    </row>
    <row r="44" spans="1:14" ht="12.75">
      <c r="A44" s="168" t="s">
        <v>284</v>
      </c>
      <c r="B44" s="168" t="s">
        <v>235</v>
      </c>
      <c r="C44" s="211" t="s">
        <v>237</v>
      </c>
      <c r="D44" s="211" t="s">
        <v>244</v>
      </c>
      <c r="E44" s="171">
        <f>SUM(IF(G44&gt;H44,1,0))+SUM(IF(I44&gt;J44,1,0))+SUM(IF(K44&gt;L44,1,0))</f>
        <v>2</v>
      </c>
      <c r="F44" s="171">
        <f>SUM(IF(H44&gt;G44,1,0))+SUM(IF(J44&gt;I44,1,0))+SUM(IF(L44&gt;K44,1,0))</f>
        <v>1</v>
      </c>
      <c r="G44" s="185">
        <v>25</v>
      </c>
      <c r="H44" s="185">
        <v>16</v>
      </c>
      <c r="I44" s="171">
        <v>19</v>
      </c>
      <c r="J44" s="186">
        <v>25</v>
      </c>
      <c r="K44" s="185">
        <v>15</v>
      </c>
      <c r="L44" s="185">
        <v>7</v>
      </c>
      <c r="M44" s="171">
        <f>G44+I44+K44</f>
        <v>59</v>
      </c>
      <c r="N44" s="171">
        <f>H44+J44+L44</f>
        <v>48</v>
      </c>
    </row>
    <row r="45" spans="1:14" ht="12.75">
      <c r="A45" s="168" t="s">
        <v>285</v>
      </c>
      <c r="B45" s="168" t="s">
        <v>235</v>
      </c>
      <c r="C45" s="211" t="s">
        <v>241</v>
      </c>
      <c r="D45" s="211" t="s">
        <v>94</v>
      </c>
      <c r="E45" s="171">
        <f>SUM(IF(G45&gt;H45,1,0))+SUM(IF(I45&gt;J45,1,0))+SUM(IF(K45&gt;L45,1,0))</f>
        <v>0</v>
      </c>
      <c r="F45" s="171">
        <f>SUM(IF(H45&gt;G45,1,0))+SUM(IF(J45&gt;I45,1,0))+SUM(IF(L45&gt;K45,1,0))</f>
        <v>2</v>
      </c>
      <c r="G45" s="185">
        <v>13</v>
      </c>
      <c r="H45" s="185">
        <v>25</v>
      </c>
      <c r="I45" s="171">
        <v>18</v>
      </c>
      <c r="J45" s="186">
        <v>25</v>
      </c>
      <c r="K45" s="185"/>
      <c r="L45" s="185"/>
      <c r="M45" s="171">
        <f>G45+I45+K45</f>
        <v>31</v>
      </c>
      <c r="N45" s="171">
        <f>H45+J45+L45</f>
        <v>50</v>
      </c>
    </row>
    <row r="46" spans="1:15" ht="12">
      <c r="A46" s="242" t="s">
        <v>286</v>
      </c>
      <c r="B46" s="207" t="s">
        <v>235</v>
      </c>
      <c r="C46" s="242" t="s">
        <v>246</v>
      </c>
      <c r="D46" s="242" t="s">
        <v>236</v>
      </c>
      <c r="E46" s="169">
        <f>SUM(IF(G46&gt;H46,1,0))+SUM(IF(I46&gt;J46,1,0))+SUM(IF(K46&gt;L46,1,0))</f>
        <v>2</v>
      </c>
      <c r="F46" s="169">
        <f>SUM(IF(H46&gt;G46,1,0))+SUM(IF(J46&gt;I46,1,0))+SUM(IF(L46&gt;K46,1,0))</f>
        <v>1</v>
      </c>
      <c r="G46" s="233">
        <v>18</v>
      </c>
      <c r="H46" s="233">
        <v>25</v>
      </c>
      <c r="I46" s="169">
        <v>26</v>
      </c>
      <c r="J46" s="179">
        <v>24</v>
      </c>
      <c r="K46" s="233">
        <v>15</v>
      </c>
      <c r="L46" s="233">
        <v>8</v>
      </c>
      <c r="M46" s="169">
        <f>G46+I46+K46</f>
        <v>59</v>
      </c>
      <c r="N46" s="169">
        <f>H46+J46+L46</f>
        <v>57</v>
      </c>
      <c r="O46" s="243" t="s">
        <v>287</v>
      </c>
    </row>
  </sheetData>
  <mergeCells count="12">
    <mergeCell ref="C2:D2"/>
    <mergeCell ref="E2:F2"/>
    <mergeCell ref="G2:N2"/>
    <mergeCell ref="R2:U2"/>
    <mergeCell ref="W2:Y2"/>
    <mergeCell ref="Z2:AB2"/>
    <mergeCell ref="E3:F3"/>
    <mergeCell ref="G3:H3"/>
    <mergeCell ref="I3:J3"/>
    <mergeCell ref="K3:L3"/>
    <mergeCell ref="M3:N3"/>
    <mergeCell ref="Q14:R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65"/>
  <sheetViews>
    <sheetView showGridLines="0" workbookViewId="0" topLeftCell="A1">
      <selection activeCell="Q10" sqref="Q10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9.8515625" style="0" customWidth="1"/>
    <col min="4" max="4" width="21.140625" style="0" customWidth="1"/>
    <col min="5" max="6" width="2.00390625" style="236" customWidth="1"/>
    <col min="7" max="14" width="3.00390625" style="236" customWidth="1"/>
    <col min="16" max="16" width="2.00390625" style="0" customWidth="1"/>
    <col min="17" max="17" width="17.421875" style="0" customWidth="1"/>
    <col min="18" max="18" width="5.00390625" style="0" customWidth="1"/>
    <col min="19" max="19" width="4.7109375" style="0" customWidth="1"/>
    <col min="20" max="20" width="4.57421875" style="0" customWidth="1"/>
    <col min="21" max="21" width="4.421875" style="0" customWidth="1"/>
    <col min="22" max="22" width="6.140625" style="0" customWidth="1"/>
    <col min="23" max="23" width="4.7109375" style="0" customWidth="1"/>
    <col min="24" max="24" width="4.57421875" style="0" customWidth="1"/>
    <col min="25" max="25" width="5.140625" style="0" customWidth="1"/>
    <col min="26" max="26" width="4.7109375" style="0" customWidth="1"/>
    <col min="27" max="27" width="4.57421875" style="0" customWidth="1"/>
    <col min="28" max="28" width="5.140625" style="0" customWidth="1"/>
  </cols>
  <sheetData>
    <row r="1" ht="128.25" customHeight="1"/>
    <row r="2" spans="1:28" ht="12">
      <c r="A2" s="168"/>
      <c r="B2" s="168"/>
      <c r="C2" s="169" t="s">
        <v>79</v>
      </c>
      <c r="D2" s="169"/>
      <c r="E2" s="170"/>
      <c r="F2" s="170"/>
      <c r="G2" s="171"/>
      <c r="H2" s="171"/>
      <c r="I2" s="171"/>
      <c r="J2" s="171"/>
      <c r="K2" s="171"/>
      <c r="L2" s="171"/>
      <c r="M2" s="171"/>
      <c r="N2" s="171"/>
      <c r="O2" s="22"/>
      <c r="P2" s="34"/>
      <c r="Q2" s="34" t="s">
        <v>80</v>
      </c>
      <c r="R2" s="172" t="s">
        <v>81</v>
      </c>
      <c r="S2" s="172"/>
      <c r="T2" s="172"/>
      <c r="U2" s="172"/>
      <c r="V2" s="34" t="s">
        <v>82</v>
      </c>
      <c r="W2" s="34" t="s">
        <v>83</v>
      </c>
      <c r="X2" s="34"/>
      <c r="Y2" s="34"/>
      <c r="Z2" s="34" t="s">
        <v>82</v>
      </c>
      <c r="AA2" s="34"/>
      <c r="AB2" s="34"/>
    </row>
    <row r="3" spans="1:28" ht="12">
      <c r="A3" s="173" t="s">
        <v>7</v>
      </c>
      <c r="B3" s="173" t="s">
        <v>8</v>
      </c>
      <c r="C3" s="174" t="s">
        <v>9</v>
      </c>
      <c r="D3" s="174" t="s">
        <v>10</v>
      </c>
      <c r="E3" s="174" t="s">
        <v>83</v>
      </c>
      <c r="F3" s="174"/>
      <c r="G3" s="175">
        <v>1</v>
      </c>
      <c r="H3" s="175"/>
      <c r="I3" s="174">
        <v>2</v>
      </c>
      <c r="J3" s="174"/>
      <c r="K3" s="175">
        <v>3</v>
      </c>
      <c r="L3" s="175"/>
      <c r="M3" s="174" t="s">
        <v>84</v>
      </c>
      <c r="N3" s="174"/>
      <c r="O3" s="22"/>
      <c r="P3" s="34" t="s">
        <v>85</v>
      </c>
      <c r="Q3" s="34" t="s">
        <v>86</v>
      </c>
      <c r="R3" s="172" t="s">
        <v>84</v>
      </c>
      <c r="S3" s="34" t="s">
        <v>87</v>
      </c>
      <c r="T3" s="34" t="s">
        <v>88</v>
      </c>
      <c r="U3" s="210" t="s">
        <v>89</v>
      </c>
      <c r="V3" s="34" t="s">
        <v>90</v>
      </c>
      <c r="W3" s="34" t="s">
        <v>87</v>
      </c>
      <c r="X3" s="102" t="s">
        <v>88</v>
      </c>
      <c r="Y3" s="34" t="s">
        <v>91</v>
      </c>
      <c r="Z3" s="34" t="s">
        <v>87</v>
      </c>
      <c r="AA3" s="102" t="s">
        <v>88</v>
      </c>
      <c r="AB3" s="34" t="s">
        <v>91</v>
      </c>
    </row>
    <row r="4" spans="1:28" ht="12">
      <c r="A4" s="180" t="s">
        <v>288</v>
      </c>
      <c r="B4" s="180" t="s">
        <v>289</v>
      </c>
      <c r="C4" s="171" t="s">
        <v>236</v>
      </c>
      <c r="D4" s="171" t="s">
        <v>158</v>
      </c>
      <c r="E4" s="181">
        <f>SUM(IF(G4&gt;H4,1,0))+SUM(IF(I4&gt;J4,1,0))+SUM(IF(K4&gt;L4,1,0))</f>
        <v>2</v>
      </c>
      <c r="F4" s="181">
        <f>SUM(IF(H4&gt;G4,1,0))+SUM(IF(J4&gt;I4,1,0))+SUM(IF(L4&gt;K4,1,0))</f>
        <v>0</v>
      </c>
      <c r="G4" s="185">
        <v>15</v>
      </c>
      <c r="H4" s="185">
        <v>6</v>
      </c>
      <c r="I4" s="171">
        <v>15</v>
      </c>
      <c r="J4" s="171">
        <v>13</v>
      </c>
      <c r="K4" s="185"/>
      <c r="L4" s="185"/>
      <c r="M4" s="171">
        <f>G4+I4+K4</f>
        <v>30</v>
      </c>
      <c r="N4" s="171">
        <f>H4+J4+L4</f>
        <v>19</v>
      </c>
      <c r="O4" s="11"/>
      <c r="P4" s="169">
        <v>1</v>
      </c>
      <c r="Q4" s="169" t="s">
        <v>246</v>
      </c>
      <c r="R4" s="171">
        <f>S4+T4+U4</f>
        <v>12</v>
      </c>
      <c r="S4" s="171">
        <f>COUNTIF($E$5,"=2")+COUNTIF($F$7,"=2")+COUNTIF($F$11,"=2")+COUNTIF($E$13,"=2")+COUNTIF($F$15,"=2")+COUNTIF($E$17,"=2")+COUNTIF($E$21,"=2")+COUNTIF($F$23,"=2")+COUNTIF($E$25,"=2")+COUNTIF($F$27,"=2")+COUNTIF($F$31,"=2")+COUNTIF($E$33,"=2")</f>
        <v>12</v>
      </c>
      <c r="T4" s="171">
        <f>SUM(IF($E$5&lt;$F$5,1,0))+SUM(IF($F$7&lt;$E$7,1,0))+SUM(IF($F$11&lt;$E$11,1,0))+SUM(IF($E$13&lt;$F$13,1,0))+SUM(IF($F$15&lt;$E$15,1,0))+SUM(IF($E$17&lt;$F$17,1,0))+SUM(IF($E$21&lt;$F$21,1,0))+SUM(IF($F$23&lt;$E$23,1,0))+SUM(IF($E$25&lt;$F$25,1,0))+SUM(IF($F$27&lt;$E$27,1,0))+SUM(IF($F$31&lt;$E$31,1,0))+SUM(IF($E$33&lt;$F$33,1,0))</f>
        <v>0</v>
      </c>
      <c r="U4" s="171"/>
      <c r="V4" s="169">
        <f>(S4*$R$15)+(T4*$R$16)</f>
        <v>36</v>
      </c>
      <c r="W4" s="171">
        <f>$E$5+$F$7+$F$11+$E$13+$F$15+$E$17+$E$21+$F$23+$E$25+$F$27+$F$31+$E$33</f>
        <v>24</v>
      </c>
      <c r="X4" s="171">
        <f>$F$5+$E$7+$E$11+$F$13+$E$15+$F$17+$F$21+$E$23+$F$25+$E$27+$E$31+$F$33</f>
        <v>4</v>
      </c>
      <c r="Y4" s="171">
        <f>IF(X4=0,"MAX",W4/X4)</f>
        <v>6</v>
      </c>
      <c r="Z4" s="171">
        <f>$M$5+$N$7+$N$11+$M$13+$N$15+$M$17+$M$21+$N$23+$M$25+$N$27+$N$31+$M$33</f>
        <v>408</v>
      </c>
      <c r="AA4" s="171">
        <f>$N$5+$M$7+$M$11+$N$13+$M$15+$N$17+$N$21+$M$23+$N$25+$M$27+$M$31+$N$33</f>
        <v>250</v>
      </c>
      <c r="AB4" s="171">
        <f>IF(AA4=0,"MAX",Z4/AA4)</f>
        <v>1.632</v>
      </c>
    </row>
    <row r="5" spans="1:28" ht="12">
      <c r="A5" s="180" t="s">
        <v>290</v>
      </c>
      <c r="B5" s="180" t="s">
        <v>289</v>
      </c>
      <c r="C5" s="171" t="s">
        <v>246</v>
      </c>
      <c r="D5" s="171" t="s">
        <v>240</v>
      </c>
      <c r="E5" s="181">
        <f>SUM(IF(G5&gt;H5,1,0))+SUM(IF(I5&gt;J5,1,0))+SUM(IF(K5&gt;L5,1,0))</f>
        <v>2</v>
      </c>
      <c r="F5" s="181">
        <f>SUM(IF(H5&gt;G5,1,0))+SUM(IF(J5&gt;I5,1,0))+SUM(IF(L5&gt;K5,1,0))</f>
        <v>1</v>
      </c>
      <c r="G5" s="185">
        <v>15</v>
      </c>
      <c r="H5" s="185">
        <v>7</v>
      </c>
      <c r="I5" s="171">
        <v>9</v>
      </c>
      <c r="J5" s="171">
        <v>15</v>
      </c>
      <c r="K5" s="185">
        <v>15</v>
      </c>
      <c r="L5" s="185">
        <v>9</v>
      </c>
      <c r="M5" s="171">
        <f>G5+I5+K5</f>
        <v>39</v>
      </c>
      <c r="N5" s="171">
        <f>H5+J5+L5</f>
        <v>31</v>
      </c>
      <c r="O5" s="11"/>
      <c r="P5" s="169">
        <v>2</v>
      </c>
      <c r="Q5" s="176" t="s">
        <v>94</v>
      </c>
      <c r="R5" s="189">
        <f>S5+T5+U5</f>
        <v>11</v>
      </c>
      <c r="S5" s="189">
        <f>COUNTIF($F$6,"=2")+COUNTIF($E$9,"=2")+COUNTIF($F$10,"=2")+COUNTIF($F$13,"=2")+COUNTIF($E$16,"=2")+COUNTIF($F$19,"=2")+COUNTIF($E$20,"=2")+COUNTIF($E$23,"=2")+COUNTIF($F$26,"=2")+COUNTIF($E$29,"=2")+COUNTIF($F$30,"=2")+COUNTIF($F$33,"=2")</f>
        <v>7</v>
      </c>
      <c r="T5" s="189">
        <f>SUM(IF($F$6&lt;$E$6,1,0))+SUM(IF($E$9&lt;$F$9,1,0))+SUM(IF($F$10&lt;$E$10,1,0))+SUM(IF($F$13&lt;$E$13,1,0))+SUM(IF($E$16&lt;$F$16,1,0))+SUM(IF($F$19&lt;$E$19,1,0))+SUM(IF($E$20&lt;$F$20,1,0))+SUM(IF($E$23&lt;$F$23,1,0))+SUM(IF($F$26&lt;$E$26,1,0))+SUM(IF($E$29&lt;$F$29,1,0))+SUM(IF($F$30&lt;$E$30,1,0))+SUM(IF($F$33&lt;$E$33,1,0))</f>
        <v>4</v>
      </c>
      <c r="U5" s="189"/>
      <c r="V5" s="176">
        <f>(S5*$R$15)+(T5*$R$16)</f>
        <v>25</v>
      </c>
      <c r="W5" s="189">
        <f>$F$6+$E$9+$F$10+$F$13+$E$16+$F$19+$E$20+$E$23+$F$26+$E$29+$F$30+$F$33</f>
        <v>15</v>
      </c>
      <c r="X5" s="189">
        <f>$E$6+$F$9+$E$10+$E$13+$F$16+$E$19+$F$20+$F$23+$E$26+$F$29+$E$30+$E$33</f>
        <v>8</v>
      </c>
      <c r="Y5" s="189">
        <f>IF(X5=0,"MAX",W5/X5)</f>
        <v>1.875</v>
      </c>
      <c r="Z5" s="189">
        <f>$N$6+$M$9+$N$10+$N$13+$M$16+$N$19+$M$20+$M$23+$N$26+$M$29+$N$30+$N$33</f>
        <v>305</v>
      </c>
      <c r="AA5" s="189">
        <f>$M$6+$N$9+$M$10+$M$13+$N$16+$M$19+$N$20+$N$23+$M$26+$N$29+$M$30+$M$33</f>
        <v>221</v>
      </c>
      <c r="AB5" s="189">
        <f>IF(AA5=0,"MAX",Z5/AA5)</f>
        <v>1.3800904977375565</v>
      </c>
    </row>
    <row r="6" spans="1:28" ht="12">
      <c r="A6" s="180" t="s">
        <v>291</v>
      </c>
      <c r="B6" s="180" t="s">
        <v>289</v>
      </c>
      <c r="C6" s="171" t="s">
        <v>236</v>
      </c>
      <c r="D6" s="171" t="s">
        <v>94</v>
      </c>
      <c r="E6" s="181">
        <f>SUM(IF(G6&gt;H6,1,0))+SUM(IF(I6&gt;J6,1,0))+SUM(IF(K6&gt;L6,1,0))</f>
        <v>0</v>
      </c>
      <c r="F6" s="181">
        <f>SUM(IF(H6&gt;G6,1,0))+SUM(IF(J6&gt;I6,1,0))+SUM(IF(L6&gt;K6,1,0))</f>
        <v>2</v>
      </c>
      <c r="G6" s="185">
        <v>11</v>
      </c>
      <c r="H6" s="185">
        <v>15</v>
      </c>
      <c r="I6" s="171">
        <v>10</v>
      </c>
      <c r="J6" s="171">
        <v>15</v>
      </c>
      <c r="K6" s="185"/>
      <c r="L6" s="185"/>
      <c r="M6" s="171">
        <f>G6+I6+K6</f>
        <v>21</v>
      </c>
      <c r="N6" s="171">
        <f>H6+J6+L6</f>
        <v>30</v>
      </c>
      <c r="O6" s="11"/>
      <c r="P6" s="169">
        <v>3</v>
      </c>
      <c r="Q6" s="169" t="s">
        <v>236</v>
      </c>
      <c r="R6" s="171">
        <f>S6+T6+U6</f>
        <v>12</v>
      </c>
      <c r="S6" s="171">
        <f>COUNTIF($E$4,"=2")+COUNTIF($E$6,"=2")+COUNTIF($F$8,"=2")+COUNTIF($E$11,"=2")+COUNTIF($F$14,"=2")+COUNTIF($F$16,"=2")+COUNTIF($E$18,"=2")+COUNTIF($F$21,"=2")+COUNTIF($E$24,"=2")+COUNTIF($E$26,"=2")+COUNTIF($F$28,"=2")+COUNTIF($E$31,"=2")</f>
        <v>6</v>
      </c>
      <c r="T6" s="171">
        <f>SUM(IF($E$4&lt;$F$4,1,0))+SUM(IF($E$6&lt;$F$6,1,0))+SUM(IF($F$8&lt;$E$8,1,0))+SUM(IF($E$11&lt;$F$11,1,0))+SUM(IF($F$14&lt;$E$14,1,0))+SUM(IF($F$16&lt;$E$16,1,0))+SUM(IF($E$18&lt;$F$18,1,0))+SUM(IF($F$21&lt;$E$21,1,0))+SUM(IF($E$24&lt;$F$24,1,0))+SUM(IF($E$26&lt;$F$26,1,0))+SUM(IF($F$28&lt;$E$28,1,0))+SUM(IF($E$31&lt;$F$31,1,0))</f>
        <v>6</v>
      </c>
      <c r="U6" s="171"/>
      <c r="V6" s="169">
        <f>(S6*$R$15)+(T6*$R$16)</f>
        <v>24</v>
      </c>
      <c r="W6" s="171">
        <f>$E$4+$E$6+$F$8+$E$11+$F$14+$F$16+$E$18+$F$21+$E$24+$E$26+$F$28+$E$31</f>
        <v>14</v>
      </c>
      <c r="X6" s="171">
        <f>$F$4+$F$6+$E$8+$F$11+$E$14+$E$16+$F$18+$E$21+$F$24+$F$26+$E$28+$F$31</f>
        <v>12</v>
      </c>
      <c r="Y6" s="171">
        <f>IF(X6=0,"MAX",W6/X6)</f>
        <v>1.1666666666666667</v>
      </c>
      <c r="Z6" s="171">
        <f>$M$4+$M$6+$N$8+$M$11+$N$14+$N$16+$M$18+$N$21+$M$24+$M$26+$N$28+$M$31</f>
        <v>342</v>
      </c>
      <c r="AA6" s="171">
        <f>$N$4+$N$6+$M$8+$N$11+$M$14+$M$16+$N$18+$M$21+$N$24+$N$26+$M$28+$N$31</f>
        <v>314</v>
      </c>
      <c r="AB6" s="171">
        <f>IF(AA6=0,"MAX",Z6/AA6)</f>
        <v>1.089171974522293</v>
      </c>
    </row>
    <row r="7" spans="1:28" ht="12">
      <c r="A7" s="180" t="s">
        <v>292</v>
      </c>
      <c r="B7" s="180" t="s">
        <v>289</v>
      </c>
      <c r="C7" s="171" t="s">
        <v>158</v>
      </c>
      <c r="D7" s="171" t="s">
        <v>246</v>
      </c>
      <c r="E7" s="181">
        <f>SUM(IF(G7&gt;H7,1,0))+SUM(IF(I7&gt;J7,1,0))+SUM(IF(K7&gt;L7,1,0))</f>
        <v>0</v>
      </c>
      <c r="F7" s="181">
        <f>SUM(IF(H7&gt;G7,1,0))+SUM(IF(J7&gt;I7,1,0))+SUM(IF(L7&gt;K7,1,0))</f>
        <v>2</v>
      </c>
      <c r="G7" s="185">
        <v>3</v>
      </c>
      <c r="H7" s="185">
        <v>15</v>
      </c>
      <c r="I7" s="171">
        <v>5</v>
      </c>
      <c r="J7" s="186">
        <v>15</v>
      </c>
      <c r="K7" s="185"/>
      <c r="L7" s="185"/>
      <c r="M7" s="171">
        <f>G7+I7+K7</f>
        <v>8</v>
      </c>
      <c r="N7" s="189">
        <f>H7+J7+L7</f>
        <v>30</v>
      </c>
      <c r="O7" s="11"/>
      <c r="P7" s="176">
        <v>4</v>
      </c>
      <c r="Q7" s="169" t="s">
        <v>240</v>
      </c>
      <c r="R7" s="171">
        <f>S7+T7+U7</f>
        <v>12</v>
      </c>
      <c r="S7" s="171">
        <f>COUNTIF($F$5,"=2")+COUNTIF($E$8,"=2")+COUNTIF($E$10,"=2")+COUNTIF($E$12,"=2")+COUNTIF($E$15,"=2")+COUNTIF($F$18,"=2")+COUNTIF($F$20,"=2")+COUNTIF($F$22,"=2")+COUNTIF($F$25,"=2")+COUNTIF($E$28,"=2")+COUNTIF($E$30,"=2")+COUNTIF($E$32,"=2")</f>
        <v>4</v>
      </c>
      <c r="T7" s="171">
        <f>SUM(IF($F$5&lt;$E$5,1,0))+SUM(IF($E$8&lt;$F$8,1,0))+SUM(IF($E$10&lt;$F$10,1,0))+SUM(IF($E$12&lt;$F$12,1,0))+SUM(IF($E$15&lt;$F$15,1,0))+SUM(IF($F$18&lt;$E$18,1,0))+SUM(IF($F$20&lt;$E$20,1,0))+SUM(IF($F$22&lt;$E$22,1,0))+SUM(IF($F$25&lt;$E$25,1,0))+SUM(IF($E$28&lt;$F$28,1,0))+SUM(IF($E$30&lt;$F$30,1,0))+SUM(IF($E$32&lt;$F$32,1,0))</f>
        <v>8</v>
      </c>
      <c r="U7" s="171"/>
      <c r="V7" s="169">
        <f>(S7*$R$15)+(T7*$R$16)</f>
        <v>20</v>
      </c>
      <c r="W7" s="171">
        <f>$F$5+$E$8+$E$10+$E$12+$E$15+$F$18+$F$20+$F$22+$F$25+$E$28+$E$30+$E$32</f>
        <v>9</v>
      </c>
      <c r="X7" s="171">
        <f>$E$5+$F$8+$F$10+$F$12+$F$15+$E$18+$E$20+$E$22+$E$25+$F$28+$F$30+$F$32</f>
        <v>16</v>
      </c>
      <c r="Y7" s="171">
        <f>IF(X7=0,"MAX",W7/X7)</f>
        <v>0.5625</v>
      </c>
      <c r="Z7" s="171">
        <f>$N$5+$M$8+$M$10+$M$12+$M$15+$N$18+$N$20+$N$22+$N$25+$M$28+$M$30+$M$32</f>
        <v>240</v>
      </c>
      <c r="AA7" s="171">
        <f>$M$5+$N$8+$N$10+$N$12+$N$15+$M$18+$M$20+$M$22+$M$25+$N$28+$N$30+$N$32</f>
        <v>299</v>
      </c>
      <c r="AB7" s="171">
        <f>IF(AA7=0,"MAX",Z7/AA7)</f>
        <v>0.802675585284281</v>
      </c>
    </row>
    <row r="8" spans="1:28" ht="12">
      <c r="A8" s="180" t="s">
        <v>293</v>
      </c>
      <c r="B8" s="180" t="s">
        <v>289</v>
      </c>
      <c r="C8" s="171" t="s">
        <v>240</v>
      </c>
      <c r="D8" s="171" t="s">
        <v>236</v>
      </c>
      <c r="E8" s="181">
        <f>SUM(IF(G8&gt;H8,1,0))+SUM(IF(I8&gt;J8,1,0))+SUM(IF(K8&gt;L8,1,0))</f>
        <v>2</v>
      </c>
      <c r="F8" s="181">
        <f>SUM(IF(H8&gt;G8,1,0))+SUM(IF(J8&gt;I8,1,0))+SUM(IF(L8&gt;K8,1,0))</f>
        <v>0</v>
      </c>
      <c r="G8" s="185">
        <v>15</v>
      </c>
      <c r="H8" s="185">
        <v>10</v>
      </c>
      <c r="I8" s="171">
        <v>15</v>
      </c>
      <c r="J8" s="186">
        <v>11</v>
      </c>
      <c r="K8" s="185"/>
      <c r="L8" s="185"/>
      <c r="M8" s="244">
        <f>G8+I8+K8</f>
        <v>30</v>
      </c>
      <c r="N8" s="171">
        <f>H8+J8+L8</f>
        <v>21</v>
      </c>
      <c r="O8" s="11"/>
      <c r="P8" s="169">
        <v>5</v>
      </c>
      <c r="Q8" s="169" t="s">
        <v>158</v>
      </c>
      <c r="R8" s="171">
        <f>S8+T8+U8</f>
        <v>11</v>
      </c>
      <c r="S8" s="171">
        <f>COUNTIF($F$4,"=2")+COUNTIF($E$7,"=2")+COUNTIF($F$9,"=2")+COUNTIF($F$12,"=2")+COUNTIF($E$14,"=2")+COUNTIF($F$17,"=2")+COUNTIF($E$19,"=2")+COUNTIF($E$22,"=2")+COUNTIF($F$24,"=2")+COUNTIF($E$27,"=2")+COUNTIF($F$29,"=2")+COUNTIF($F$32,"=2")</f>
        <v>0</v>
      </c>
      <c r="T8" s="171">
        <f>SUM(IF($F$4&lt;$E$4,1,0))+SUM(IF($E$7&lt;$F$7,1,0))+SUM(IF($F$9&lt;$E$9,1,0))+SUM(IF($F$12&lt;$E$12,1,0))+SUM(IF($E$14&lt;$F$14,1,0))+SUM(IF($F$17&lt;$E$17,1,0))+SUM(IF($E$19&lt;$F$19,1,0))+SUM(IF($E$22&lt;$F$22,1,0))+SUM(IF($F$24&lt;$E$24,1,0))+SUM(IF($E$27&lt;$F$27,1,0))+SUM(IF($F$29&lt;$E$29,1,0))+SUM(IF($F$32&lt;$E$32,1,0))</f>
        <v>11</v>
      </c>
      <c r="U8" s="171"/>
      <c r="V8" s="169">
        <f>(S8*$R$15)+(T8*$R$16)</f>
        <v>11</v>
      </c>
      <c r="W8" s="171">
        <f>$F$4+$E$7+$F$9+$F$12+$E$14+$F$17+$E$19+$E$22+$F$24+$E$27+$F$29+$F$32</f>
        <v>0</v>
      </c>
      <c r="X8" s="171">
        <f>$E$4+$F$7+$E$9+$E$12+$F$14+$E$17+$F$19+$F$22+$E$24+$F$27+$E$29+$E$32</f>
        <v>22</v>
      </c>
      <c r="Y8" s="171">
        <f>IF(X8=0,"MAX",W8/X8)</f>
        <v>0</v>
      </c>
      <c r="Z8" s="171">
        <f>$N$4+$M$7+$N$9+$N$12+$M$14+$N$17+$M$19+$M$22+$N$24+$M$27+$N$29+$N$32</f>
        <v>119</v>
      </c>
      <c r="AA8" s="171">
        <f>$M$4+$N$7+$M$9+$M$12+$N$14+$M$17+$N$19+$N$22+$M$24+$N$27+$M$29+$M$32</f>
        <v>330</v>
      </c>
      <c r="AB8" s="171">
        <f>IF(AA8=0,"MAX",Z8/AA8)</f>
        <v>0.3606060606060606</v>
      </c>
    </row>
    <row r="9" spans="1:29" ht="12">
      <c r="A9" s="180" t="s">
        <v>294</v>
      </c>
      <c r="B9" s="180" t="s">
        <v>289</v>
      </c>
      <c r="C9" s="171" t="s">
        <v>94</v>
      </c>
      <c r="D9" s="171" t="s">
        <v>158</v>
      </c>
      <c r="E9" s="193">
        <f>SUM(IF(G9&gt;H9,1,0))+SUM(IF(I9&gt;J9,1,0))+SUM(IF(K9&gt;L9,1,0))</f>
        <v>2</v>
      </c>
      <c r="F9" s="193">
        <f>SUM(IF(H9&gt;G9,1,0))+SUM(IF(J9&gt;I9,1,0))+SUM(IF(L9&gt;K9,1,0))</f>
        <v>0</v>
      </c>
      <c r="G9" s="204">
        <v>15</v>
      </c>
      <c r="H9" s="204">
        <v>6</v>
      </c>
      <c r="I9" s="189">
        <v>15</v>
      </c>
      <c r="J9" s="205">
        <v>9</v>
      </c>
      <c r="K9" s="204"/>
      <c r="L9" s="204"/>
      <c r="M9" s="189">
        <f>G9+I9+K9</f>
        <v>30</v>
      </c>
      <c r="N9" s="193">
        <f>H9+J9+L9</f>
        <v>15</v>
      </c>
      <c r="O9" s="11"/>
      <c r="P9" s="12"/>
      <c r="Q9" s="245"/>
      <c r="R9" s="22"/>
      <c r="S9" s="22"/>
      <c r="T9" s="22"/>
      <c r="U9" s="22"/>
      <c r="V9" s="12"/>
      <c r="W9" s="22"/>
      <c r="X9" s="22"/>
      <c r="Y9" s="22"/>
      <c r="Z9" s="22"/>
      <c r="AA9" s="22"/>
      <c r="AB9" s="22"/>
      <c r="AC9" s="245"/>
    </row>
    <row r="10" spans="1:29" ht="12">
      <c r="A10" s="180" t="s">
        <v>295</v>
      </c>
      <c r="B10" s="180" t="s">
        <v>289</v>
      </c>
      <c r="C10" s="171" t="s">
        <v>240</v>
      </c>
      <c r="D10" s="171" t="s">
        <v>94</v>
      </c>
      <c r="E10" s="171">
        <f>SUM(IF(G10&gt;H10,1,0))+SUM(IF(I10&gt;J10,1,0))+SUM(IF(K10&gt;L10,1,0))</f>
        <v>0</v>
      </c>
      <c r="F10" s="171">
        <f>SUM(IF(H10&gt;G10,1,0))+SUM(IF(J10&gt;I10,1,0))+SUM(IF(L10&gt;K10,1,0))</f>
        <v>2</v>
      </c>
      <c r="G10" s="185">
        <v>13</v>
      </c>
      <c r="H10" s="185">
        <v>15</v>
      </c>
      <c r="I10" s="171">
        <v>12</v>
      </c>
      <c r="J10" s="186">
        <v>15</v>
      </c>
      <c r="K10" s="185"/>
      <c r="L10" s="185"/>
      <c r="M10" s="171">
        <f>G10+I10+K10</f>
        <v>25</v>
      </c>
      <c r="N10" s="171">
        <f>H10+J10+L10</f>
        <v>30</v>
      </c>
      <c r="O10" s="11"/>
      <c r="P10" s="12"/>
      <c r="Q10" s="12"/>
      <c r="R10" s="22"/>
      <c r="S10" s="22"/>
      <c r="T10" s="22"/>
      <c r="U10" s="22"/>
      <c r="V10" s="12"/>
      <c r="W10" s="22"/>
      <c r="X10" s="22"/>
      <c r="Y10" s="22"/>
      <c r="Z10" s="22"/>
      <c r="AA10" s="22"/>
      <c r="AB10" s="22"/>
      <c r="AC10" s="245"/>
    </row>
    <row r="11" spans="1:28" ht="12">
      <c r="A11" s="180" t="s">
        <v>296</v>
      </c>
      <c r="B11" s="180" t="s">
        <v>289</v>
      </c>
      <c r="C11" s="171" t="s">
        <v>236</v>
      </c>
      <c r="D11" s="171" t="s">
        <v>246</v>
      </c>
      <c r="E11" s="181">
        <f>SUM(IF(G11&gt;H11,1,0))+SUM(IF(I11&gt;J11,1,0))+SUM(IF(K11&gt;L11,1,0))</f>
        <v>1</v>
      </c>
      <c r="F11" s="181">
        <f>SUM(IF(H11&gt;G11,1,0))+SUM(IF(J11&gt;I11,1,0))+SUM(IF(L11&gt;K11,1,0))</f>
        <v>2</v>
      </c>
      <c r="G11" s="182">
        <v>12</v>
      </c>
      <c r="H11" s="182">
        <v>15</v>
      </c>
      <c r="I11" s="181">
        <v>15</v>
      </c>
      <c r="J11" s="200">
        <v>12</v>
      </c>
      <c r="K11" s="182">
        <v>14</v>
      </c>
      <c r="L11" s="182">
        <v>16</v>
      </c>
      <c r="M11" s="181">
        <f>G11+I11+K11</f>
        <v>41</v>
      </c>
      <c r="N11" s="181">
        <f>H11+J11+L11</f>
        <v>43</v>
      </c>
      <c r="O11" s="1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2">
      <c r="A12" s="180" t="s">
        <v>297</v>
      </c>
      <c r="B12" s="180" t="s">
        <v>289</v>
      </c>
      <c r="C12" s="171" t="s">
        <v>240</v>
      </c>
      <c r="D12" s="171" t="s">
        <v>158</v>
      </c>
      <c r="E12" s="181">
        <f>SUM(IF(G12&gt;H12,1,0))+SUM(IF(I12&gt;J12,1,0))+SUM(IF(K12&gt;L12,1,0))</f>
        <v>2</v>
      </c>
      <c r="F12" s="181">
        <f>SUM(IF(H12&gt;G12,1,0))+SUM(IF(J12&gt;I12,1,0))+SUM(IF(L12&gt;K12,1,0))</f>
        <v>0</v>
      </c>
      <c r="G12" s="182">
        <v>15</v>
      </c>
      <c r="H12" s="182">
        <v>7</v>
      </c>
      <c r="I12" s="171">
        <v>15</v>
      </c>
      <c r="J12" s="186">
        <v>10</v>
      </c>
      <c r="K12" s="182"/>
      <c r="L12" s="182"/>
      <c r="M12" s="171">
        <f>G12+I12+K12</f>
        <v>30</v>
      </c>
      <c r="N12" s="171">
        <f>H12+J12+L12</f>
        <v>17</v>
      </c>
      <c r="O12" s="11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">
      <c r="A13" s="194" t="s">
        <v>298</v>
      </c>
      <c r="B13" s="194" t="s">
        <v>289</v>
      </c>
      <c r="C13" s="195" t="s">
        <v>246</v>
      </c>
      <c r="D13" s="195" t="s">
        <v>94</v>
      </c>
      <c r="E13" s="195">
        <f>SUM(IF(G13&gt;H13,1,0))+SUM(IF(I13&gt;J13,1,0))+SUM(IF(K13&gt;L13,1,0))</f>
        <v>2</v>
      </c>
      <c r="F13" s="195">
        <f>SUM(IF(H13&gt;G13,1,0))+SUM(IF(J13&gt;I13,1,0))+SUM(IF(L13&gt;K13,1,0))</f>
        <v>1</v>
      </c>
      <c r="G13" s="198">
        <v>11</v>
      </c>
      <c r="H13" s="198">
        <v>15</v>
      </c>
      <c r="I13" s="195">
        <v>15</v>
      </c>
      <c r="J13" s="199">
        <v>10</v>
      </c>
      <c r="K13" s="198">
        <v>15</v>
      </c>
      <c r="L13" s="198">
        <v>9</v>
      </c>
      <c r="M13" s="195">
        <f>G13+I13+K13</f>
        <v>41</v>
      </c>
      <c r="N13" s="195">
        <f>H13+J13+L13</f>
        <v>34</v>
      </c>
      <c r="O13" s="11"/>
      <c r="P13" s="161"/>
      <c r="Q13" s="161"/>
      <c r="R13" s="161"/>
      <c r="S13" s="161"/>
      <c r="T13" s="72"/>
      <c r="U13" s="4"/>
      <c r="V13" s="4"/>
      <c r="W13" s="4"/>
      <c r="X13" s="4"/>
      <c r="Y13" s="4"/>
      <c r="Z13" s="4"/>
      <c r="AA13" s="4"/>
      <c r="AB13" s="4"/>
    </row>
    <row r="14" spans="1:28" ht="12">
      <c r="A14" s="180" t="s">
        <v>299</v>
      </c>
      <c r="B14" s="180" t="s">
        <v>289</v>
      </c>
      <c r="C14" s="181" t="s">
        <v>158</v>
      </c>
      <c r="D14" s="181" t="s">
        <v>236</v>
      </c>
      <c r="E14" s="181">
        <f>SUM(IF(G14&gt;H14,1,0))+SUM(IF(I14&gt;J14,1,0))+SUM(IF(K14&gt;L14,1,0))</f>
        <v>0</v>
      </c>
      <c r="F14" s="181">
        <f>SUM(IF(H14&gt;G14,1,0))+SUM(IF(J14&gt;I14,1,0))+SUM(IF(L14&gt;K14,1,0))</f>
        <v>2</v>
      </c>
      <c r="G14" s="182">
        <v>10</v>
      </c>
      <c r="H14" s="182">
        <v>15</v>
      </c>
      <c r="I14" s="181">
        <v>1</v>
      </c>
      <c r="J14" s="200">
        <v>15</v>
      </c>
      <c r="K14" s="182"/>
      <c r="L14" s="182"/>
      <c r="M14" s="181">
        <f>G14+I14+K14</f>
        <v>11</v>
      </c>
      <c r="N14" s="181">
        <f>H14+J14+L14</f>
        <v>30</v>
      </c>
      <c r="O14" s="11"/>
      <c r="P14" s="161"/>
      <c r="Q14" s="155" t="s">
        <v>82</v>
      </c>
      <c r="R14" s="155"/>
      <c r="S14" s="161"/>
      <c r="T14" s="72"/>
      <c r="U14" s="4"/>
      <c r="V14" s="4"/>
      <c r="W14" s="4"/>
      <c r="X14" s="4"/>
      <c r="Y14" s="4"/>
      <c r="Z14" s="4"/>
      <c r="AA14" s="4"/>
      <c r="AB14" s="4"/>
    </row>
    <row r="15" spans="1:28" ht="12">
      <c r="A15" s="180" t="s">
        <v>300</v>
      </c>
      <c r="B15" s="180" t="s">
        <v>289</v>
      </c>
      <c r="C15" s="171" t="s">
        <v>240</v>
      </c>
      <c r="D15" s="171" t="s">
        <v>246</v>
      </c>
      <c r="E15" s="181">
        <f>SUM(IF(G15&gt;H15,1,0))+SUM(IF(I15&gt;J15,1,0))+SUM(IF(K15&gt;L15,1,0))</f>
        <v>0</v>
      </c>
      <c r="F15" s="181">
        <f>SUM(IF(H15&gt;G15,1,0))+SUM(IF(J15&gt;I15,1,0))+SUM(IF(L15&gt;K15,1,0))</f>
        <v>2</v>
      </c>
      <c r="G15" s="185">
        <v>13</v>
      </c>
      <c r="H15" s="185">
        <v>15</v>
      </c>
      <c r="I15" s="171">
        <v>9</v>
      </c>
      <c r="J15" s="186">
        <v>15</v>
      </c>
      <c r="K15" s="185"/>
      <c r="L15" s="185"/>
      <c r="M15" s="171">
        <f>G15+I15+K15</f>
        <v>22</v>
      </c>
      <c r="N15" s="171">
        <f>H15+J15+L15</f>
        <v>30</v>
      </c>
      <c r="O15" s="11"/>
      <c r="P15" s="161"/>
      <c r="Q15" s="246" t="s">
        <v>87</v>
      </c>
      <c r="R15" s="246">
        <v>3</v>
      </c>
      <c r="S15" s="161"/>
      <c r="T15" s="72"/>
      <c r="U15" s="4"/>
      <c r="V15" s="4"/>
      <c r="W15" s="4"/>
      <c r="X15" s="4"/>
      <c r="Y15" s="4"/>
      <c r="Z15" s="4"/>
      <c r="AA15" s="4"/>
      <c r="AB15" s="4"/>
    </row>
    <row r="16" spans="1:28" ht="12">
      <c r="A16" s="180" t="s">
        <v>301</v>
      </c>
      <c r="B16" s="180" t="s">
        <v>289</v>
      </c>
      <c r="C16" s="171" t="s">
        <v>94</v>
      </c>
      <c r="D16" s="171" t="s">
        <v>236</v>
      </c>
      <c r="E16" s="193">
        <f>SUM(IF(G16&gt;H16,1,0))+SUM(IF(I16&gt;J16,1,0))+SUM(IF(K16&gt;L16,1,0))</f>
        <v>2</v>
      </c>
      <c r="F16" s="193">
        <f>SUM(IF(H16&gt;G16,1,0))+SUM(IF(J16&gt;I16,1,0))+SUM(IF(L16&gt;K16,1,0))</f>
        <v>0</v>
      </c>
      <c r="G16" s="185">
        <v>18</v>
      </c>
      <c r="H16" s="185">
        <v>16</v>
      </c>
      <c r="I16" s="189">
        <v>15</v>
      </c>
      <c r="J16" s="205">
        <v>13</v>
      </c>
      <c r="K16" s="185"/>
      <c r="L16" s="185"/>
      <c r="M16" s="189">
        <f>G16+I16+K16</f>
        <v>33</v>
      </c>
      <c r="N16" s="189">
        <f>H16+J16+L16</f>
        <v>29</v>
      </c>
      <c r="O16" s="11"/>
      <c r="P16" s="161"/>
      <c r="Q16" s="161" t="s">
        <v>88</v>
      </c>
      <c r="R16" s="161">
        <v>1</v>
      </c>
      <c r="S16" s="161"/>
      <c r="T16" s="72"/>
      <c r="U16" s="4"/>
      <c r="V16" s="4"/>
      <c r="W16" s="4"/>
      <c r="X16" s="4"/>
      <c r="Y16" s="4"/>
      <c r="Z16" s="4"/>
      <c r="AA16" s="4"/>
      <c r="AB16" s="4"/>
    </row>
    <row r="17" spans="1:28" ht="12">
      <c r="A17" s="180" t="s">
        <v>302</v>
      </c>
      <c r="B17" s="180" t="s">
        <v>289</v>
      </c>
      <c r="C17" s="171" t="s">
        <v>246</v>
      </c>
      <c r="D17" s="171" t="s">
        <v>158</v>
      </c>
      <c r="E17" s="189">
        <f>SUM(IF(G17&gt;H17,1,0))+SUM(IF(I17&gt;J17,1,0))+SUM(IF(K17&gt;L17,1,0))</f>
        <v>2</v>
      </c>
      <c r="F17" s="189">
        <f>SUM(IF(H17&gt;G17,1,0))+SUM(IF(J17&gt;I17,1,0))+SUM(IF(L17&gt;K17,1,0))</f>
        <v>0</v>
      </c>
      <c r="G17" s="204">
        <v>15</v>
      </c>
      <c r="H17" s="204">
        <v>5</v>
      </c>
      <c r="I17" s="189">
        <v>15</v>
      </c>
      <c r="J17" s="205">
        <v>5</v>
      </c>
      <c r="K17" s="204"/>
      <c r="L17" s="204"/>
      <c r="M17" s="189">
        <f>G17+I17+K17</f>
        <v>30</v>
      </c>
      <c r="N17" s="189">
        <f>H17+J17+L17</f>
        <v>10</v>
      </c>
      <c r="O17" s="11"/>
      <c r="P17" s="161"/>
      <c r="Q17" s="161" t="s">
        <v>119</v>
      </c>
      <c r="R17" s="161">
        <v>0</v>
      </c>
      <c r="S17" s="161"/>
      <c r="T17" s="72"/>
      <c r="U17" s="4"/>
      <c r="V17" s="4"/>
      <c r="W17" s="4"/>
      <c r="X17" s="4"/>
      <c r="Y17" s="4"/>
      <c r="Z17" s="4"/>
      <c r="AA17" s="4"/>
      <c r="AB17" s="4"/>
    </row>
    <row r="18" spans="1:28" ht="12">
      <c r="A18" s="180" t="s">
        <v>303</v>
      </c>
      <c r="B18" s="180" t="s">
        <v>289</v>
      </c>
      <c r="C18" s="171" t="s">
        <v>236</v>
      </c>
      <c r="D18" s="171" t="s">
        <v>240</v>
      </c>
      <c r="E18" s="171">
        <f>SUM(IF(G18&gt;H18,1,0))+SUM(IF(I18&gt;J18,1,0))+SUM(IF(K18&gt;L18,1,0))</f>
        <v>2</v>
      </c>
      <c r="F18" s="171">
        <f>SUM(IF(H18&gt;G18,1,0))+SUM(IF(J18&gt;I18,1,0))+SUM(IF(L18&gt;K18,1,0))</f>
        <v>0</v>
      </c>
      <c r="G18" s="185">
        <v>15</v>
      </c>
      <c r="H18" s="185">
        <v>6</v>
      </c>
      <c r="I18" s="171">
        <v>15</v>
      </c>
      <c r="J18" s="186">
        <v>5</v>
      </c>
      <c r="K18" s="185"/>
      <c r="L18" s="185"/>
      <c r="M18" s="171">
        <f>G18+I18+K18</f>
        <v>30</v>
      </c>
      <c r="N18" s="171">
        <f>H18+J18+L18</f>
        <v>11</v>
      </c>
      <c r="O18" s="11"/>
      <c r="P18" s="161"/>
      <c r="Q18" s="161"/>
      <c r="R18" s="161"/>
      <c r="S18" s="161"/>
      <c r="T18" s="72"/>
      <c r="U18" s="4"/>
      <c r="V18" s="4"/>
      <c r="W18" s="4"/>
      <c r="X18" s="4"/>
      <c r="Y18" s="4"/>
      <c r="Z18" s="4"/>
      <c r="AA18" s="4"/>
      <c r="AB18" s="4"/>
    </row>
    <row r="19" spans="1:29" ht="12">
      <c r="A19" s="180" t="s">
        <v>304</v>
      </c>
      <c r="B19" s="180" t="s">
        <v>289</v>
      </c>
      <c r="C19" s="171" t="s">
        <v>158</v>
      </c>
      <c r="D19" s="171" t="s">
        <v>94</v>
      </c>
      <c r="E19" s="171">
        <f>SUM(IF(G19&gt;H19,1,0))+SUM(IF(I19&gt;J19,1,0))+SUM(IF(K19&gt;L19,1,0))</f>
        <v>0</v>
      </c>
      <c r="F19" s="171">
        <f>SUM(IF(H19&gt;G19,1,0))+SUM(IF(J19&gt;I19,1,0))+SUM(IF(L19&gt;K19,1,0))</f>
        <v>0</v>
      </c>
      <c r="G19" s="185"/>
      <c r="H19" s="185"/>
      <c r="I19" s="171"/>
      <c r="J19" s="186"/>
      <c r="K19" s="185"/>
      <c r="L19" s="185"/>
      <c r="M19" s="171">
        <f>G19+I19+K19</f>
        <v>0</v>
      </c>
      <c r="N19" s="171">
        <f>H19+J19+L19</f>
        <v>0</v>
      </c>
      <c r="O19" s="11"/>
      <c r="P19" s="4"/>
      <c r="Q19" s="46"/>
      <c r="R19" s="46"/>
      <c r="S19" s="4"/>
      <c r="T19" s="4"/>
      <c r="U19" s="4"/>
      <c r="V19" s="4"/>
      <c r="W19" s="4"/>
      <c r="X19" s="4"/>
      <c r="Y19" s="4"/>
      <c r="Z19" s="4"/>
      <c r="AA19" s="4"/>
      <c r="AB19" s="4"/>
      <c r="AC19" s="229"/>
    </row>
    <row r="20" spans="1:29" ht="12">
      <c r="A20" s="180" t="s">
        <v>305</v>
      </c>
      <c r="B20" s="180" t="s">
        <v>289</v>
      </c>
      <c r="C20" s="171" t="s">
        <v>94</v>
      </c>
      <c r="D20" s="171" t="s">
        <v>240</v>
      </c>
      <c r="E20" s="181">
        <f>SUM(IF(G20&gt;H20,1,0))+SUM(IF(I20&gt;J20,1,0))+SUM(IF(K20&gt;L20,1,0))</f>
        <v>2</v>
      </c>
      <c r="F20" s="181">
        <f>SUM(IF(H20&gt;G20,1,0))+SUM(IF(J20&gt;I20,1,0))+SUM(IF(L20&gt;K20,1,0))</f>
        <v>0</v>
      </c>
      <c r="G20" s="182">
        <v>15</v>
      </c>
      <c r="H20" s="182"/>
      <c r="I20" s="181">
        <v>15</v>
      </c>
      <c r="J20" s="200"/>
      <c r="K20" s="182"/>
      <c r="L20" s="182"/>
      <c r="M20" s="181">
        <f>G20+I20+K20</f>
        <v>30</v>
      </c>
      <c r="N20" s="181">
        <f>H20+J20+L20</f>
        <v>0</v>
      </c>
      <c r="O20" s="1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229"/>
    </row>
    <row r="21" spans="1:29" ht="12">
      <c r="A21" s="180" t="s">
        <v>306</v>
      </c>
      <c r="B21" s="180" t="s">
        <v>289</v>
      </c>
      <c r="C21" s="171" t="s">
        <v>246</v>
      </c>
      <c r="D21" s="171" t="s">
        <v>236</v>
      </c>
      <c r="E21" s="171">
        <f>SUM(IF(G21&gt;H21,1,0))+SUM(IF(I21&gt;J21,1,0))+SUM(IF(K21&gt;L21,1,0))</f>
        <v>2</v>
      </c>
      <c r="F21" s="171">
        <f>SUM(IF(H21&gt;G21,1,0))+SUM(IF(J21&gt;I21,1,0))+SUM(IF(L21&gt;K21,1,0))</f>
        <v>0</v>
      </c>
      <c r="G21" s="185">
        <v>15</v>
      </c>
      <c r="H21" s="185">
        <v>10</v>
      </c>
      <c r="I21" s="171">
        <v>15</v>
      </c>
      <c r="J21" s="186">
        <v>12</v>
      </c>
      <c r="K21" s="185"/>
      <c r="L21" s="185"/>
      <c r="M21" s="171">
        <f>G21+I21+K21</f>
        <v>30</v>
      </c>
      <c r="N21" s="171">
        <f>H21+J21+L21</f>
        <v>22</v>
      </c>
      <c r="O21" s="1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229"/>
    </row>
    <row r="22" spans="1:29" ht="12">
      <c r="A22" s="180" t="s">
        <v>307</v>
      </c>
      <c r="B22" s="203" t="s">
        <v>289</v>
      </c>
      <c r="C22" s="189" t="s">
        <v>158</v>
      </c>
      <c r="D22" s="189" t="s">
        <v>240</v>
      </c>
      <c r="E22" s="189">
        <f>SUM(IF(G22&gt;H22,1,0))+SUM(IF(I22&gt;J22,1,0))+SUM(IF(K22&gt;L22,1,0))</f>
        <v>0</v>
      </c>
      <c r="F22" s="189">
        <f>SUM(IF(H22&gt;G22,1,0))+SUM(IF(J22&gt;I22,1,0))+SUM(IF(L22&gt;K22,1,0))</f>
        <v>2</v>
      </c>
      <c r="G22" s="204">
        <v>9</v>
      </c>
      <c r="H22" s="204">
        <v>15</v>
      </c>
      <c r="I22" s="189">
        <v>3</v>
      </c>
      <c r="J22" s="205">
        <v>15</v>
      </c>
      <c r="K22" s="204"/>
      <c r="L22" s="204"/>
      <c r="M22" s="189">
        <f>G22+I22+K22</f>
        <v>12</v>
      </c>
      <c r="N22" s="189">
        <f>H22+J22+L22</f>
        <v>30</v>
      </c>
      <c r="O22" s="1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229"/>
    </row>
    <row r="23" spans="1:29" ht="12">
      <c r="A23" s="194" t="s">
        <v>308</v>
      </c>
      <c r="B23" s="194" t="s">
        <v>289</v>
      </c>
      <c r="C23" s="195" t="s">
        <v>94</v>
      </c>
      <c r="D23" s="195" t="s">
        <v>246</v>
      </c>
      <c r="E23" s="195">
        <f>SUM(IF(G23&gt;H23,1,0))+SUM(IF(I23&gt;J23,1,0))+SUM(IF(K23&gt;L23,1,0))</f>
        <v>0</v>
      </c>
      <c r="F23" s="195">
        <f>SUM(IF(H23&gt;G23,1,0))+SUM(IF(J23&gt;I23,1,0))+SUM(IF(L23&gt;K23,1,0))</f>
        <v>2</v>
      </c>
      <c r="G23" s="198">
        <v>6</v>
      </c>
      <c r="H23" s="198">
        <v>15</v>
      </c>
      <c r="I23" s="195">
        <v>6</v>
      </c>
      <c r="J23" s="199">
        <v>15</v>
      </c>
      <c r="K23" s="198"/>
      <c r="L23" s="198"/>
      <c r="M23" s="195">
        <f>G23+I23+K23</f>
        <v>12</v>
      </c>
      <c r="N23" s="195">
        <f>H23+J23+L23</f>
        <v>30</v>
      </c>
      <c r="O23" s="1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229"/>
    </row>
    <row r="24" spans="1:29" ht="12">
      <c r="A24" s="213" t="s">
        <v>309</v>
      </c>
      <c r="B24" s="180" t="s">
        <v>289</v>
      </c>
      <c r="C24" s="181" t="s">
        <v>236</v>
      </c>
      <c r="D24" s="181" t="s">
        <v>158</v>
      </c>
      <c r="E24" s="181">
        <f>SUM(IF(G24&gt;H24,1,0))+SUM(IF(I24&gt;J24,1,0))+SUM(IF(K24&gt;L24,1,0))</f>
        <v>2</v>
      </c>
      <c r="F24" s="181">
        <f>SUM(IF(H24&gt;G24,1,0))+SUM(IF(J24&gt;I24,1,0))+SUM(IF(L24&gt;K24,1,0))</f>
        <v>0</v>
      </c>
      <c r="G24" s="182">
        <v>15</v>
      </c>
      <c r="H24" s="182">
        <v>7</v>
      </c>
      <c r="I24" s="181">
        <v>15</v>
      </c>
      <c r="J24" s="200">
        <v>11</v>
      </c>
      <c r="K24" s="182"/>
      <c r="L24" s="182"/>
      <c r="M24" s="181">
        <f>G24+I24+K24</f>
        <v>30</v>
      </c>
      <c r="N24" s="181">
        <f>H24+J24+L24</f>
        <v>18</v>
      </c>
      <c r="O24" s="1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229"/>
    </row>
    <row r="25" spans="1:29" ht="12">
      <c r="A25" s="168" t="s">
        <v>310</v>
      </c>
      <c r="B25" s="247" t="s">
        <v>289</v>
      </c>
      <c r="C25" s="171" t="s">
        <v>246</v>
      </c>
      <c r="D25" s="171" t="s">
        <v>240</v>
      </c>
      <c r="E25" s="181">
        <f>SUM(IF(G25&gt;H25,1,0))+SUM(IF(I25&gt;J25,1,0))+SUM(IF(K25&gt;L25,1,0))</f>
        <v>2</v>
      </c>
      <c r="F25" s="181">
        <f>SUM(IF(H25&gt;G25,1,0))+SUM(IF(J25&gt;I25,1,0))+SUM(IF(L25&gt;K25,1,0))</f>
        <v>0</v>
      </c>
      <c r="G25" s="185">
        <v>15</v>
      </c>
      <c r="H25" s="185">
        <v>6</v>
      </c>
      <c r="I25" s="171">
        <v>15</v>
      </c>
      <c r="J25" s="186">
        <v>7</v>
      </c>
      <c r="K25" s="185"/>
      <c r="L25" s="185"/>
      <c r="M25" s="171">
        <f>G25+I25+K25</f>
        <v>30</v>
      </c>
      <c r="N25" s="171">
        <f>H25+J25+L25</f>
        <v>13</v>
      </c>
      <c r="O25" s="11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229"/>
    </row>
    <row r="26" spans="1:29" ht="12">
      <c r="A26" s="168" t="s">
        <v>311</v>
      </c>
      <c r="B26" s="247" t="s">
        <v>289</v>
      </c>
      <c r="C26" s="171" t="s">
        <v>236</v>
      </c>
      <c r="D26" s="171" t="s">
        <v>94</v>
      </c>
      <c r="E26" s="193">
        <f>SUM(IF(G26&gt;H26,1,0))+SUM(IF(I26&gt;J26,1,0))+SUM(IF(K26&gt;L26,1,0))</f>
        <v>2</v>
      </c>
      <c r="F26" s="193">
        <f>SUM(IF(H26&gt;G26,1,0))+SUM(IF(J26&gt;I26,1,0))+SUM(IF(L26&gt;K26,1,0))</f>
        <v>0</v>
      </c>
      <c r="G26" s="185">
        <v>15</v>
      </c>
      <c r="H26" s="185">
        <v>13</v>
      </c>
      <c r="I26" s="189">
        <v>15</v>
      </c>
      <c r="J26" s="205">
        <v>13</v>
      </c>
      <c r="K26" s="185"/>
      <c r="L26" s="185"/>
      <c r="M26" s="189">
        <f>G26+I26+K26</f>
        <v>30</v>
      </c>
      <c r="N26" s="189">
        <f>H26+J26+L26</f>
        <v>26</v>
      </c>
      <c r="O26" s="11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229"/>
    </row>
    <row r="27" spans="1:30" ht="12">
      <c r="A27" s="168" t="s">
        <v>312</v>
      </c>
      <c r="B27" s="247" t="s">
        <v>289</v>
      </c>
      <c r="C27" s="171" t="s">
        <v>158</v>
      </c>
      <c r="D27" s="171" t="s">
        <v>246</v>
      </c>
      <c r="E27" s="189">
        <f>SUM(IF(G27&gt;H27,1,0))+SUM(IF(I27&gt;J27,1,0))+SUM(IF(K27&gt;L27,1,0))</f>
        <v>0</v>
      </c>
      <c r="F27" s="189">
        <f>SUM(IF(H27&gt;G27,1,0))+SUM(IF(J27&gt;I27,1,0))+SUM(IF(L27&gt;K27,1,0))</f>
        <v>2</v>
      </c>
      <c r="G27" s="204">
        <v>2</v>
      </c>
      <c r="H27" s="204">
        <v>15</v>
      </c>
      <c r="I27" s="189">
        <v>7</v>
      </c>
      <c r="J27" s="205">
        <v>15</v>
      </c>
      <c r="K27" s="204"/>
      <c r="L27" s="204"/>
      <c r="M27" s="189">
        <f>G27+I27+K27</f>
        <v>9</v>
      </c>
      <c r="N27" s="189">
        <f>H27+J27+L27</f>
        <v>30</v>
      </c>
      <c r="O27" s="248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50"/>
      <c r="AD27" s="251"/>
    </row>
    <row r="28" spans="1:30" ht="12">
      <c r="A28" s="168" t="s">
        <v>313</v>
      </c>
      <c r="B28" s="247" t="s">
        <v>289</v>
      </c>
      <c r="C28" s="171" t="s">
        <v>240</v>
      </c>
      <c r="D28" s="171" t="s">
        <v>236</v>
      </c>
      <c r="E28" s="171">
        <f>SUM(IF(G28&gt;H28,1,0))+SUM(IF(I28&gt;J28,1,0))+SUM(IF(K28&gt;L28,1,0))</f>
        <v>0</v>
      </c>
      <c r="F28" s="171">
        <f>SUM(IF(H28&gt;G28,1,0))+SUM(IF(J28&gt;I28,1,0))+SUM(IF(L28&gt;K28,1,0))</f>
        <v>2</v>
      </c>
      <c r="G28" s="185">
        <v>7</v>
      </c>
      <c r="H28" s="185">
        <v>15</v>
      </c>
      <c r="I28" s="171">
        <v>11</v>
      </c>
      <c r="J28" s="186">
        <v>15</v>
      </c>
      <c r="K28" s="185"/>
      <c r="L28" s="185"/>
      <c r="M28" s="171">
        <f>G28+I28+K28</f>
        <v>18</v>
      </c>
      <c r="N28" s="171">
        <f>H28+J28+L28</f>
        <v>30</v>
      </c>
      <c r="O28" s="248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50"/>
      <c r="AD28" s="251"/>
    </row>
    <row r="29" spans="1:30" ht="12">
      <c r="A29" s="168" t="s">
        <v>314</v>
      </c>
      <c r="B29" s="247" t="s">
        <v>289</v>
      </c>
      <c r="C29" s="171" t="s">
        <v>94</v>
      </c>
      <c r="D29" s="171" t="s">
        <v>158</v>
      </c>
      <c r="E29" s="171">
        <f>SUM(IF(G29&gt;H29,1,0))+SUM(IF(I29&gt;J29,1,0))+SUM(IF(K29&gt;L29,1,0))</f>
        <v>2</v>
      </c>
      <c r="F29" s="171">
        <f>SUM(IF(H29&gt;G29,1,0))+SUM(IF(J29&gt;I29,1,0))+SUM(IF(L29&gt;K29,1,0))</f>
        <v>0</v>
      </c>
      <c r="G29" s="185">
        <v>15</v>
      </c>
      <c r="H29" s="185"/>
      <c r="I29" s="171">
        <v>15</v>
      </c>
      <c r="J29" s="186"/>
      <c r="K29" s="185"/>
      <c r="L29" s="185"/>
      <c r="M29" s="171">
        <f>G29+I29+K29</f>
        <v>30</v>
      </c>
      <c r="N29" s="171">
        <f>H29+J29+L29</f>
        <v>0</v>
      </c>
      <c r="O29" s="248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50"/>
      <c r="AD29" s="251"/>
    </row>
    <row r="30" spans="1:30" ht="12">
      <c r="A30" s="168" t="s">
        <v>315</v>
      </c>
      <c r="B30" s="247" t="s">
        <v>289</v>
      </c>
      <c r="C30" s="171" t="s">
        <v>240</v>
      </c>
      <c r="D30" s="171" t="s">
        <v>94</v>
      </c>
      <c r="E30" s="181">
        <f>SUM(IF(G30&gt;H30,1,0))+SUM(IF(I30&gt;J30,1,0))+SUM(IF(K30&gt;L30,1,0))</f>
        <v>0</v>
      </c>
      <c r="F30" s="181">
        <f>SUM(IF(H30&gt;G30,1,0))+SUM(IF(J30&gt;I30,1,0))+SUM(IF(L30&gt;K30,1,0))</f>
        <v>2</v>
      </c>
      <c r="G30" s="182"/>
      <c r="H30" s="182">
        <v>15</v>
      </c>
      <c r="I30" s="181"/>
      <c r="J30" s="200">
        <v>15</v>
      </c>
      <c r="K30" s="182"/>
      <c r="L30" s="182"/>
      <c r="M30" s="181">
        <f>G30+I30+K30</f>
        <v>0</v>
      </c>
      <c r="N30" s="181">
        <f>H30+J30+L30</f>
        <v>30</v>
      </c>
      <c r="O30" s="248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50"/>
      <c r="AD30" s="251"/>
    </row>
    <row r="31" spans="1:30" ht="12">
      <c r="A31" s="168" t="s">
        <v>316</v>
      </c>
      <c r="B31" s="247" t="s">
        <v>289</v>
      </c>
      <c r="C31" s="171" t="s">
        <v>236</v>
      </c>
      <c r="D31" s="171" t="s">
        <v>246</v>
      </c>
      <c r="E31" s="171">
        <f>SUM(IF(G31&gt;H31,1,0))+SUM(IF(I31&gt;J31,1,0))+SUM(IF(K31&gt;L31,1,0))</f>
        <v>1</v>
      </c>
      <c r="F31" s="171">
        <f>SUM(IF(H31&gt;G31,1,0))+SUM(IF(J31&gt;I31,1,0))+SUM(IF(L31&gt;K31,1,0))</f>
        <v>2</v>
      </c>
      <c r="G31" s="185">
        <v>17</v>
      </c>
      <c r="H31" s="185">
        <v>15</v>
      </c>
      <c r="I31" s="171">
        <v>8</v>
      </c>
      <c r="J31" s="186">
        <v>15</v>
      </c>
      <c r="K31" s="185">
        <v>3</v>
      </c>
      <c r="L31" s="185">
        <v>15</v>
      </c>
      <c r="M31" s="171">
        <f>G31+I31+K31</f>
        <v>28</v>
      </c>
      <c r="N31" s="171">
        <f>H31+J31+L31</f>
        <v>45</v>
      </c>
      <c r="O31" s="248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50"/>
      <c r="AD31" s="251"/>
    </row>
    <row r="32" spans="1:30" ht="12">
      <c r="A32" s="213" t="s">
        <v>317</v>
      </c>
      <c r="B32" s="252" t="s">
        <v>289</v>
      </c>
      <c r="C32" s="189" t="s">
        <v>240</v>
      </c>
      <c r="D32" s="189" t="s">
        <v>158</v>
      </c>
      <c r="E32" s="189">
        <f>SUM(IF(G32&gt;H32,1,0))+SUM(IF(I32&gt;J32,1,0))+SUM(IF(K32&gt;L32,1,0))</f>
        <v>2</v>
      </c>
      <c r="F32" s="189">
        <f>SUM(IF(H32&gt;G32,1,0))+SUM(IF(J32&gt;I32,1,0))+SUM(IF(L32&gt;K32,1,0))</f>
        <v>0</v>
      </c>
      <c r="G32" s="204">
        <v>15</v>
      </c>
      <c r="H32" s="204"/>
      <c r="I32" s="189">
        <v>15</v>
      </c>
      <c r="J32" s="205"/>
      <c r="K32" s="204"/>
      <c r="L32" s="204"/>
      <c r="M32" s="189">
        <f>G32+I32+K32</f>
        <v>30</v>
      </c>
      <c r="N32" s="189">
        <f>H32+J32+L32</f>
        <v>0</v>
      </c>
      <c r="O32" s="248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50"/>
      <c r="AD32" s="251"/>
    </row>
    <row r="33" spans="1:30" ht="12">
      <c r="A33" s="168" t="s">
        <v>318</v>
      </c>
      <c r="B33" s="168" t="s">
        <v>289</v>
      </c>
      <c r="C33" s="171" t="s">
        <v>246</v>
      </c>
      <c r="D33" s="171" t="s">
        <v>94</v>
      </c>
      <c r="E33" s="171">
        <f>SUM(IF(G33&gt;H33,1,0))+SUM(IF(I33&gt;J33,1,0))+SUM(IF(K33&gt;L33,1,0))</f>
        <v>2</v>
      </c>
      <c r="F33" s="171">
        <f>SUM(IF(H33&gt;G33,1,0))+SUM(IF(J33&gt;I33,1,0))+SUM(IF(L33&gt;K33,1,0))</f>
        <v>0</v>
      </c>
      <c r="G33" s="185">
        <v>15</v>
      </c>
      <c r="H33" s="185">
        <v>12</v>
      </c>
      <c r="I33" s="171">
        <v>15</v>
      </c>
      <c r="J33" s="186">
        <v>8</v>
      </c>
      <c r="K33" s="185"/>
      <c r="L33" s="185"/>
      <c r="M33" s="171">
        <f>G33+I33+K33</f>
        <v>30</v>
      </c>
      <c r="N33" s="171">
        <f>H33+J33+L33</f>
        <v>20</v>
      </c>
      <c r="O33" s="248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50"/>
      <c r="AD33" s="251"/>
    </row>
    <row r="34" spans="1:30" ht="12">
      <c r="A34" s="167"/>
      <c r="B34" s="167"/>
      <c r="C34" s="253"/>
      <c r="D34" s="253"/>
      <c r="E34" s="22"/>
      <c r="F34" s="22"/>
      <c r="G34" s="22"/>
      <c r="H34" s="22"/>
      <c r="I34" s="22"/>
      <c r="J34" s="164"/>
      <c r="K34" s="22"/>
      <c r="L34" s="22"/>
      <c r="M34" s="22"/>
      <c r="N34" s="22"/>
      <c r="O34" s="254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1"/>
    </row>
    <row r="35" spans="1:30" ht="12">
      <c r="A35" s="167"/>
      <c r="B35" s="167"/>
      <c r="C35" s="253"/>
      <c r="D35" s="253"/>
      <c r="E35" s="22"/>
      <c r="F35" s="22"/>
      <c r="G35" s="22"/>
      <c r="H35" s="22"/>
      <c r="I35" s="22"/>
      <c r="J35" s="164"/>
      <c r="K35" s="22"/>
      <c r="L35" s="22"/>
      <c r="M35" s="22"/>
      <c r="N35" s="22"/>
      <c r="O35" s="254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1"/>
    </row>
    <row r="36" spans="1:30" ht="12">
      <c r="A36" s="167"/>
      <c r="B36" s="167"/>
      <c r="C36" s="253"/>
      <c r="D36" s="228"/>
      <c r="E36" s="22"/>
      <c r="F36" s="22"/>
      <c r="G36" s="22"/>
      <c r="H36" s="22"/>
      <c r="I36" s="22"/>
      <c r="J36" s="164"/>
      <c r="K36" s="22"/>
      <c r="L36" s="22"/>
      <c r="M36" s="22"/>
      <c r="N36" s="22"/>
      <c r="O36" s="254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1"/>
    </row>
    <row r="37" spans="1:30" ht="12">
      <c r="A37" s="167"/>
      <c r="B37" s="167"/>
      <c r="C37" s="253"/>
      <c r="D37" s="253"/>
      <c r="E37" s="22"/>
      <c r="F37" s="22"/>
      <c r="G37" s="22"/>
      <c r="H37" s="22"/>
      <c r="I37" s="22"/>
      <c r="J37" s="164"/>
      <c r="K37" s="22"/>
      <c r="L37" s="22"/>
      <c r="M37" s="22"/>
      <c r="N37" s="22"/>
      <c r="O37" s="254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1"/>
    </row>
    <row r="38" spans="1:30" ht="12">
      <c r="A38" s="167"/>
      <c r="B38" s="167"/>
      <c r="C38" s="253"/>
      <c r="D38" s="253"/>
      <c r="E38" s="22"/>
      <c r="F38" s="22"/>
      <c r="G38" s="22"/>
      <c r="H38" s="22"/>
      <c r="I38" s="22"/>
      <c r="J38" s="164"/>
      <c r="K38" s="22"/>
      <c r="L38" s="22"/>
      <c r="M38" s="22"/>
      <c r="N38" s="22"/>
      <c r="O38" s="254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1"/>
    </row>
    <row r="39" spans="1:30" ht="12">
      <c r="A39" s="167"/>
      <c r="B39" s="167"/>
      <c r="C39" s="253"/>
      <c r="D39" s="253"/>
      <c r="E39" s="22"/>
      <c r="F39" s="22"/>
      <c r="G39" s="22"/>
      <c r="H39" s="22"/>
      <c r="I39" s="22"/>
      <c r="J39" s="164"/>
      <c r="K39" s="22"/>
      <c r="L39" s="22"/>
      <c r="M39" s="22"/>
      <c r="N39" s="22"/>
      <c r="O39" s="254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1"/>
    </row>
    <row r="40" spans="1:30" ht="12">
      <c r="A40" s="167"/>
      <c r="B40" s="167"/>
      <c r="C40" s="253"/>
      <c r="D40" s="253"/>
      <c r="E40" s="22"/>
      <c r="F40" s="22"/>
      <c r="G40" s="22"/>
      <c r="H40" s="22"/>
      <c r="I40" s="22"/>
      <c r="J40" s="164"/>
      <c r="K40" s="22"/>
      <c r="L40" s="22"/>
      <c r="M40" s="22"/>
      <c r="N40" s="22"/>
      <c r="O40" s="254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1"/>
    </row>
    <row r="41" spans="1:30" ht="12">
      <c r="A41" s="167"/>
      <c r="B41" s="167"/>
      <c r="C41" s="253"/>
      <c r="D41" s="253"/>
      <c r="E41" s="22"/>
      <c r="F41" s="22"/>
      <c r="G41" s="22"/>
      <c r="H41" s="22"/>
      <c r="I41" s="22"/>
      <c r="J41" s="164"/>
      <c r="K41" s="22"/>
      <c r="L41" s="22"/>
      <c r="M41" s="22"/>
      <c r="N41" s="22"/>
      <c r="O41" s="254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1"/>
    </row>
    <row r="42" spans="1:30" ht="12">
      <c r="A42" s="167"/>
      <c r="B42" s="167"/>
      <c r="C42" s="228"/>
      <c r="D42" s="253"/>
      <c r="E42" s="22"/>
      <c r="F42" s="22"/>
      <c r="G42" s="22"/>
      <c r="H42" s="22"/>
      <c r="I42" s="22"/>
      <c r="J42" s="164"/>
      <c r="K42" s="22"/>
      <c r="L42" s="22"/>
      <c r="M42" s="22"/>
      <c r="N42" s="22"/>
      <c r="O42" s="254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1"/>
    </row>
    <row r="43" spans="1:30" ht="12">
      <c r="A43" s="167"/>
      <c r="B43" s="167"/>
      <c r="C43" s="253"/>
      <c r="D43" s="253"/>
      <c r="E43" s="22"/>
      <c r="F43" s="22"/>
      <c r="G43" s="22"/>
      <c r="H43" s="22"/>
      <c r="I43" s="22"/>
      <c r="J43" s="164"/>
      <c r="K43" s="22"/>
      <c r="L43" s="22"/>
      <c r="M43" s="22"/>
      <c r="N43" s="22"/>
      <c r="O43" s="254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1"/>
    </row>
    <row r="44" spans="1:30" ht="12">
      <c r="A44" s="167"/>
      <c r="B44" s="167"/>
      <c r="C44" s="228"/>
      <c r="D44" s="253"/>
      <c r="E44" s="22"/>
      <c r="F44" s="22"/>
      <c r="G44" s="22"/>
      <c r="H44" s="22"/>
      <c r="I44" s="22"/>
      <c r="J44" s="164"/>
      <c r="K44" s="22"/>
      <c r="L44" s="22"/>
      <c r="M44" s="22"/>
      <c r="N44" s="22"/>
      <c r="O44" s="254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1"/>
    </row>
    <row r="45" spans="1:30" ht="12">
      <c r="A45" s="167"/>
      <c r="B45" s="167"/>
      <c r="C45" s="253"/>
      <c r="D45" s="253"/>
      <c r="E45" s="22"/>
      <c r="F45" s="22"/>
      <c r="G45" s="22"/>
      <c r="H45" s="22"/>
      <c r="I45" s="22"/>
      <c r="J45" s="164"/>
      <c r="K45" s="22"/>
      <c r="L45" s="22"/>
      <c r="M45" s="22"/>
      <c r="N45" s="22"/>
      <c r="O45" s="254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1"/>
    </row>
    <row r="46" spans="1:30" ht="12">
      <c r="A46" s="234"/>
      <c r="B46" s="234"/>
      <c r="C46" s="234"/>
      <c r="D46" s="234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54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1"/>
    </row>
    <row r="47" spans="1:30" ht="12">
      <c r="A47" s="234"/>
      <c r="B47" s="234"/>
      <c r="C47" s="234"/>
      <c r="D47" s="234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54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1"/>
    </row>
    <row r="48" spans="1:30" ht="12">
      <c r="A48" s="234"/>
      <c r="B48" s="234"/>
      <c r="C48" s="234"/>
      <c r="D48" s="234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54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1"/>
    </row>
    <row r="49" spans="1:30" ht="12">
      <c r="A49" s="234"/>
      <c r="B49" s="234"/>
      <c r="C49" s="234"/>
      <c r="D49" s="234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54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1"/>
    </row>
    <row r="50" spans="1:30" ht="12">
      <c r="A50" s="234"/>
      <c r="B50" s="234"/>
      <c r="C50" s="234"/>
      <c r="D50" s="234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54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1"/>
    </row>
    <row r="51" spans="1:30" ht="12">
      <c r="A51" s="234"/>
      <c r="B51" s="234"/>
      <c r="C51" s="234"/>
      <c r="D51" s="234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54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1"/>
    </row>
    <row r="52" spans="1:30" ht="12">
      <c r="A52" s="234"/>
      <c r="B52" s="234"/>
      <c r="C52" s="234"/>
      <c r="D52" s="234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54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1"/>
    </row>
    <row r="53" spans="1:30" ht="12">
      <c r="A53" s="234"/>
      <c r="B53" s="234"/>
      <c r="C53" s="234"/>
      <c r="D53" s="234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54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1"/>
    </row>
    <row r="54" spans="1:30" ht="12">
      <c r="A54" s="234"/>
      <c r="B54" s="234"/>
      <c r="C54" s="234"/>
      <c r="D54" s="234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54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1"/>
    </row>
    <row r="55" spans="1:30" ht="12">
      <c r="A55" s="234"/>
      <c r="B55" s="234"/>
      <c r="C55" s="234"/>
      <c r="D55" s="234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54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1"/>
    </row>
    <row r="56" spans="1:30" ht="12">
      <c r="A56" s="234"/>
      <c r="B56" s="234"/>
      <c r="C56" s="234"/>
      <c r="D56" s="234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54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1"/>
    </row>
    <row r="57" spans="15:30" ht="12"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1"/>
    </row>
    <row r="58" spans="15:30" ht="12"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1"/>
    </row>
    <row r="59" spans="15:30" ht="12"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1"/>
    </row>
    <row r="60" spans="15:30" ht="12"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</row>
    <row r="61" spans="15:30" ht="12"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</row>
    <row r="62" spans="15:30" ht="12"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</row>
    <row r="63" spans="15:30" ht="12"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</row>
    <row r="64" spans="15:30" ht="12"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</row>
    <row r="65" spans="15:30" ht="12"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</row>
  </sheetData>
  <mergeCells count="12">
    <mergeCell ref="C2:D2"/>
    <mergeCell ref="E2:F2"/>
    <mergeCell ref="G2:N2"/>
    <mergeCell ref="R2:U2"/>
    <mergeCell ref="W2:Y2"/>
    <mergeCell ref="Z2:AB2"/>
    <mergeCell ref="E3:F3"/>
    <mergeCell ref="G3:H3"/>
    <mergeCell ref="I3:J3"/>
    <mergeCell ref="K3:L3"/>
    <mergeCell ref="M3:N3"/>
    <mergeCell ref="Q14:R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"/>
  <sheetViews>
    <sheetView showGridLines="0" workbookViewId="0" topLeftCell="A1">
      <selection activeCell="W9" sqref="W9"/>
    </sheetView>
  </sheetViews>
  <sheetFormatPr defaultColWidth="9.140625" defaultRowHeight="12.75"/>
  <cols>
    <col min="1" max="1" width="6.7109375" style="0" customWidth="1"/>
    <col min="2" max="2" width="31.28125" style="0" customWidth="1"/>
    <col min="3" max="4" width="17.57421875" style="0" customWidth="1"/>
    <col min="5" max="6" width="2.00390625" style="236" customWidth="1"/>
    <col min="7" max="16" width="3.00390625" style="236" customWidth="1"/>
    <col min="17" max="18" width="4.00390625" style="236" customWidth="1"/>
    <col min="20" max="22" width="17.421875" style="0" customWidth="1"/>
    <col min="23" max="23" width="18.28125" style="0" customWidth="1"/>
  </cols>
  <sheetData>
    <row r="1" spans="1:18" ht="128.2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22" ht="12">
      <c r="A2" s="168"/>
      <c r="B2" s="168"/>
      <c r="C2" s="169" t="s">
        <v>79</v>
      </c>
      <c r="D2" s="169"/>
      <c r="E2" s="170"/>
      <c r="F2" s="170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T2" s="171" t="s">
        <v>67</v>
      </c>
      <c r="U2" s="245"/>
      <c r="V2" s="245"/>
    </row>
    <row r="3" spans="1:22" ht="12">
      <c r="A3" s="232" t="s">
        <v>7</v>
      </c>
      <c r="B3" s="232" t="s">
        <v>8</v>
      </c>
      <c r="C3" s="169" t="s">
        <v>9</v>
      </c>
      <c r="D3" s="169" t="s">
        <v>10</v>
      </c>
      <c r="E3" s="169" t="s">
        <v>83</v>
      </c>
      <c r="F3" s="169"/>
      <c r="G3" s="233">
        <v>1</v>
      </c>
      <c r="H3" s="233"/>
      <c r="I3" s="169">
        <v>2</v>
      </c>
      <c r="J3" s="169"/>
      <c r="K3" s="233">
        <v>3</v>
      </c>
      <c r="L3" s="233"/>
      <c r="M3" s="169">
        <v>4</v>
      </c>
      <c r="N3" s="169"/>
      <c r="O3" s="233">
        <v>5</v>
      </c>
      <c r="P3" s="233"/>
      <c r="Q3" s="169" t="s">
        <v>84</v>
      </c>
      <c r="R3" s="169"/>
      <c r="T3" s="245"/>
      <c r="U3" s="171" t="s">
        <v>67</v>
      </c>
      <c r="V3" s="245"/>
    </row>
    <row r="4" spans="1:20" ht="12">
      <c r="A4" s="168" t="s">
        <v>319</v>
      </c>
      <c r="B4" s="168" t="s">
        <v>320</v>
      </c>
      <c r="C4" s="171" t="s">
        <v>67</v>
      </c>
      <c r="D4" s="171" t="s">
        <v>321</v>
      </c>
      <c r="E4" s="171">
        <f>SUM(IF(G4&gt;H4,1,0))+SUM(IF(I4&gt;J4,1,0))+SUM(IF(K4&gt;L4,1,0))+SUM(IF(M4&gt;N4,1,0))+SUM(IF(O4&gt;P4,1,0))</f>
        <v>3</v>
      </c>
      <c r="F4" s="171">
        <f>SUM(IF(H4&gt;G4,1,0))+SUM(IF(J4&gt;I4,1,0))+SUM(IF(L4&gt;K4,1,0))+SUM(IF(N4&gt;M4,1,0))+SUM(IF(P4&gt;O4,1,0))</f>
        <v>0</v>
      </c>
      <c r="G4" s="185">
        <v>25</v>
      </c>
      <c r="H4" s="185">
        <v>14</v>
      </c>
      <c r="I4" s="171">
        <v>25</v>
      </c>
      <c r="J4" s="171">
        <v>16</v>
      </c>
      <c r="K4" s="185">
        <v>25</v>
      </c>
      <c r="L4" s="185">
        <v>9</v>
      </c>
      <c r="M4" s="171"/>
      <c r="N4" s="171"/>
      <c r="O4" s="185"/>
      <c r="P4" s="185"/>
      <c r="Q4" s="171">
        <f>G4+I4+K4+M4+O4</f>
        <v>75</v>
      </c>
      <c r="R4" s="171">
        <f>H4+J4+L4+N4+P4</f>
        <v>39</v>
      </c>
      <c r="T4" s="171" t="s">
        <v>321</v>
      </c>
    </row>
    <row r="5" spans="1:22" ht="12">
      <c r="A5" s="168" t="s">
        <v>322</v>
      </c>
      <c r="B5" s="168" t="s">
        <v>320</v>
      </c>
      <c r="C5" s="171" t="s">
        <v>94</v>
      </c>
      <c r="D5" s="171" t="s">
        <v>95</v>
      </c>
      <c r="E5" s="171">
        <f>SUM(IF(G5&gt;H5,1,0))+SUM(IF(I5&gt;J5,1,0))+SUM(IF(K5&gt;L5,1,0))+SUM(IF(M5&gt;N5,1,0))+SUM(IF(O5&gt;P5,1,0))</f>
        <v>0</v>
      </c>
      <c r="F5" s="171">
        <f>SUM(IF(H5&gt;G5,1,0))+SUM(IF(J5&gt;I5,1,0))+SUM(IF(L5&gt;K5,1,0))+SUM(IF(N5&gt;M5,1,0))+SUM(IF(P5&gt;O5,1,0))</f>
        <v>3</v>
      </c>
      <c r="G5" s="185">
        <v>13</v>
      </c>
      <c r="H5" s="185">
        <v>25</v>
      </c>
      <c r="I5" s="171">
        <v>26</v>
      </c>
      <c r="J5" s="171">
        <v>28</v>
      </c>
      <c r="K5" s="185">
        <v>16</v>
      </c>
      <c r="L5" s="185">
        <v>25</v>
      </c>
      <c r="M5" s="171"/>
      <c r="N5" s="171"/>
      <c r="O5" s="185"/>
      <c r="P5" s="185"/>
      <c r="Q5" s="171">
        <f>G5+I5+K5+M5+O5</f>
        <v>55</v>
      </c>
      <c r="R5" s="171">
        <f>H5+J5+L5+N5+P5</f>
        <v>78</v>
      </c>
      <c r="T5" s="245"/>
      <c r="U5" s="245"/>
      <c r="V5" s="171" t="s">
        <v>67</v>
      </c>
    </row>
    <row r="6" spans="1:22" ht="12">
      <c r="A6" s="168" t="s">
        <v>323</v>
      </c>
      <c r="B6" s="168" t="s">
        <v>320</v>
      </c>
      <c r="C6" s="171" t="s">
        <v>324</v>
      </c>
      <c r="D6" s="171" t="s">
        <v>325</v>
      </c>
      <c r="E6" s="171">
        <f>SUM(IF(G6&gt;H6,1,0))+SUM(IF(I6&gt;J6,1,0))+SUM(IF(K6&gt;L6,1,0))+SUM(IF(M6&gt;N6,1,0))+SUM(IF(O6&gt;P6,1,0))</f>
        <v>3</v>
      </c>
      <c r="F6" s="171">
        <f>SUM(IF(H6&gt;G6,1,0))+SUM(IF(J6&gt;I6,1,0))+SUM(IF(L6&gt;K6,1,0))+SUM(IF(N6&gt;M6,1,0))+SUM(IF(P6&gt;O6,1,0))</f>
        <v>0</v>
      </c>
      <c r="G6" s="185">
        <v>25</v>
      </c>
      <c r="H6" s="185">
        <v>16</v>
      </c>
      <c r="I6" s="171">
        <v>25</v>
      </c>
      <c r="J6" s="171">
        <v>15</v>
      </c>
      <c r="K6" s="185">
        <v>25</v>
      </c>
      <c r="L6" s="185">
        <v>17</v>
      </c>
      <c r="M6" s="171"/>
      <c r="N6" s="171"/>
      <c r="O6" s="185"/>
      <c r="P6" s="185"/>
      <c r="Q6" s="171">
        <f>G6+I6+K6+M6+O6</f>
        <v>75</v>
      </c>
      <c r="R6" s="171">
        <f>H6+J6+L6+N6+P6</f>
        <v>48</v>
      </c>
      <c r="T6" s="171" t="s">
        <v>94</v>
      </c>
      <c r="U6" s="245"/>
      <c r="V6" s="245"/>
    </row>
    <row r="7" spans="1:22" ht="12">
      <c r="A7" s="168" t="s">
        <v>326</v>
      </c>
      <c r="B7" s="168" t="s">
        <v>320</v>
      </c>
      <c r="C7" s="171" t="s">
        <v>67</v>
      </c>
      <c r="D7" s="171" t="s">
        <v>95</v>
      </c>
      <c r="E7" s="171">
        <f>SUM(IF(G7&gt;H7,1,0))+SUM(IF(I7&gt;J7,1,0))+SUM(IF(K7&gt;L7,1,0))+SUM(IF(M7&gt;N7,1,0))+SUM(IF(O7&gt;P7,1,0))</f>
        <v>3</v>
      </c>
      <c r="F7" s="171">
        <f>SUM(IF(H7&gt;G7,1,0))+SUM(IF(J7&gt;I7,1,0))+SUM(IF(L7&gt;K7,1,0))+SUM(IF(N7&gt;M7,1,0))+SUM(IF(P7&gt;O7,1,0))</f>
        <v>0</v>
      </c>
      <c r="G7" s="185">
        <v>25</v>
      </c>
      <c r="H7" s="185">
        <v>17</v>
      </c>
      <c r="I7" s="171">
        <v>25</v>
      </c>
      <c r="J7" s="171">
        <v>23</v>
      </c>
      <c r="K7" s="185">
        <v>25</v>
      </c>
      <c r="L7" s="185">
        <v>19</v>
      </c>
      <c r="M7" s="171"/>
      <c r="N7" s="171"/>
      <c r="O7" s="185"/>
      <c r="P7" s="185"/>
      <c r="Q7" s="171">
        <f>G7+I7+K7+M7+O7</f>
        <v>75</v>
      </c>
      <c r="R7" s="171">
        <f>H7+J7+L7+N7+P7</f>
        <v>59</v>
      </c>
      <c r="T7" s="245"/>
      <c r="U7" s="171" t="s">
        <v>95</v>
      </c>
      <c r="V7" s="245"/>
    </row>
    <row r="8" spans="1:21" ht="12">
      <c r="A8" s="168" t="s">
        <v>327</v>
      </c>
      <c r="B8" s="168" t="s">
        <v>320</v>
      </c>
      <c r="C8" s="171" t="s">
        <v>28</v>
      </c>
      <c r="D8" s="171" t="s">
        <v>324</v>
      </c>
      <c r="E8" s="171">
        <f>SUM(IF(G8&gt;H8,1,0))+SUM(IF(I8&gt;J8,1,0))+SUM(IF(K8&gt;L8,1,0))+SUM(IF(M8&gt;N8,1,0))+SUM(IF(O8&gt;P8,1,0))</f>
        <v>3</v>
      </c>
      <c r="F8" s="171">
        <f>SUM(IF(H8&gt;G8,1,0))+SUM(IF(J8&gt;I8,1,0))+SUM(IF(L8&gt;K8,1,0))+SUM(IF(N8&gt;M8,1,0))+SUM(IF(P8&gt;O8,1,0))</f>
        <v>0</v>
      </c>
      <c r="G8" s="185">
        <v>25</v>
      </c>
      <c r="H8" s="185">
        <v>14</v>
      </c>
      <c r="I8" s="171">
        <v>25</v>
      </c>
      <c r="J8" s="186">
        <v>13</v>
      </c>
      <c r="K8" s="185">
        <v>25</v>
      </c>
      <c r="L8" s="185">
        <v>14</v>
      </c>
      <c r="M8" s="171"/>
      <c r="N8" s="171"/>
      <c r="O8" s="185"/>
      <c r="P8" s="185"/>
      <c r="Q8" s="171">
        <f>G8+I8+K8+M8+O8</f>
        <v>75</v>
      </c>
      <c r="R8" s="171">
        <f>H8+J8+L8+N8+P8</f>
        <v>41</v>
      </c>
      <c r="T8" s="171" t="s">
        <v>95</v>
      </c>
      <c r="U8" s="245"/>
    </row>
    <row r="9" spans="1:23" ht="12">
      <c r="A9" s="168" t="s">
        <v>328</v>
      </c>
      <c r="B9" s="168" t="s">
        <v>320</v>
      </c>
      <c r="C9" s="171" t="s">
        <v>67</v>
      </c>
      <c r="D9" s="171" t="s">
        <v>28</v>
      </c>
      <c r="E9" s="171">
        <f>SUM(IF(G9&gt;H9,1,0))+SUM(IF(I9&gt;J9,1,0))+SUM(IF(K9&gt;L9,1,0))+SUM(IF(M9&gt;N9,1,0))+SUM(IF(O9&gt;P9,1,0))</f>
        <v>0</v>
      </c>
      <c r="F9" s="171">
        <f>SUM(IF(H9&gt;G9,1,0))+SUM(IF(J9&gt;I9,1,0))+SUM(IF(L9&gt;K9,1,0))+SUM(IF(N9&gt;M9,1,0))+SUM(IF(P9&gt;O9,1,0))</f>
        <v>3</v>
      </c>
      <c r="G9" s="185">
        <v>15</v>
      </c>
      <c r="H9" s="185">
        <v>25</v>
      </c>
      <c r="I9" s="171">
        <v>22</v>
      </c>
      <c r="J9" s="186">
        <v>25</v>
      </c>
      <c r="K9" s="185">
        <v>21</v>
      </c>
      <c r="L9" s="185">
        <v>25</v>
      </c>
      <c r="M9" s="171"/>
      <c r="N9" s="171"/>
      <c r="O9" s="185"/>
      <c r="P9" s="185"/>
      <c r="Q9" s="171">
        <f>G9+I9+K9+M9+O9</f>
        <v>58</v>
      </c>
      <c r="R9" s="171">
        <f>H9+J9+L9+N9+P9</f>
        <v>75</v>
      </c>
      <c r="V9" s="245"/>
      <c r="W9" s="256" t="s">
        <v>28</v>
      </c>
    </row>
    <row r="10" spans="1:21" ht="12">
      <c r="A10" s="168" t="s">
        <v>329</v>
      </c>
      <c r="B10" s="168" t="s">
        <v>320</v>
      </c>
      <c r="C10" s="171" t="s">
        <v>28</v>
      </c>
      <c r="D10" s="171" t="s">
        <v>67</v>
      </c>
      <c r="E10" s="171">
        <f>SUM(IF(G10&gt;H10,1,0))+SUM(IF(I10&gt;J10,1,0))+SUM(IF(K10&gt;L10,1,0))+SUM(IF(M10&gt;N10,1,0))+SUM(IF(O10&gt;P10,1,0))</f>
        <v>3</v>
      </c>
      <c r="F10" s="171">
        <f>SUM(IF(H10&gt;G10,1,0))+SUM(IF(J10&gt;I10,1,0))+SUM(IF(L10&gt;K10,1,0))+SUM(IF(N10&gt;M10,1,0))+SUM(IF(P10&gt;O10,1,0))</f>
        <v>1</v>
      </c>
      <c r="G10" s="185">
        <v>18</v>
      </c>
      <c r="H10" s="185">
        <v>25</v>
      </c>
      <c r="I10" s="171">
        <v>25</v>
      </c>
      <c r="J10" s="186">
        <v>13</v>
      </c>
      <c r="K10" s="185">
        <v>25</v>
      </c>
      <c r="L10" s="185">
        <v>13</v>
      </c>
      <c r="M10" s="171">
        <v>25</v>
      </c>
      <c r="N10" s="171">
        <v>12</v>
      </c>
      <c r="O10" s="185"/>
      <c r="P10" s="185"/>
      <c r="Q10" s="171">
        <f>G10+I10+K10+M10+O10</f>
        <v>93</v>
      </c>
      <c r="R10" s="171">
        <f>H10+J10+L10+N10+P10</f>
        <v>63</v>
      </c>
      <c r="T10" s="171" t="s">
        <v>324</v>
      </c>
      <c r="U10" s="245"/>
    </row>
    <row r="11" spans="1:22" ht="12">
      <c r="A11" s="213" t="s">
        <v>330</v>
      </c>
      <c r="B11" s="213" t="s">
        <v>320</v>
      </c>
      <c r="C11" s="171" t="s">
        <v>67</v>
      </c>
      <c r="D11" s="171" t="s">
        <v>28</v>
      </c>
      <c r="E11" s="189">
        <f>SUM(IF(G11&gt;H11,1,0))+SUM(IF(I11&gt;J11,1,0))+SUM(IF(K11&gt;L11,1,0))+SUM(IF(M11&gt;N11,1,0))+SUM(IF(O11&gt;P11,1,0))</f>
        <v>0</v>
      </c>
      <c r="F11" s="189">
        <f>SUM(IF(H11&gt;G11,1,0))+SUM(IF(J11&gt;I11,1,0))+SUM(IF(L11&gt;K11,1,0))+SUM(IF(N11&gt;M11,1,0))+SUM(IF(P11&gt;O11,1,0))</f>
        <v>0</v>
      </c>
      <c r="G11" s="204"/>
      <c r="H11" s="204"/>
      <c r="I11" s="189"/>
      <c r="J11" s="205"/>
      <c r="K11" s="204"/>
      <c r="L11" s="204"/>
      <c r="M11" s="189"/>
      <c r="N11" s="189"/>
      <c r="O11" s="204"/>
      <c r="P11" s="204"/>
      <c r="Q11" s="189">
        <f>G11+I11+K11+M11+O11</f>
        <v>0</v>
      </c>
      <c r="R11" s="189">
        <f>H11+J11+L11+N11+P11</f>
        <v>0</v>
      </c>
      <c r="S11" t="s">
        <v>331</v>
      </c>
      <c r="T11" s="245"/>
      <c r="U11" s="171" t="s">
        <v>324</v>
      </c>
      <c r="V11" s="245"/>
    </row>
    <row r="12" spans="1:20" ht="12">
      <c r="A12" s="257"/>
      <c r="B12" s="257"/>
      <c r="C12" s="258"/>
      <c r="D12" s="258"/>
      <c r="E12" s="258"/>
      <c r="F12" s="258"/>
      <c r="G12" s="258"/>
      <c r="H12" s="258"/>
      <c r="I12" s="258"/>
      <c r="J12" s="259"/>
      <c r="K12" s="258"/>
      <c r="L12" s="258"/>
      <c r="M12" s="258"/>
      <c r="N12" s="258"/>
      <c r="O12" s="258"/>
      <c r="P12" s="258"/>
      <c r="Q12" s="258"/>
      <c r="R12" s="258"/>
      <c r="T12" s="171" t="s">
        <v>325</v>
      </c>
    </row>
    <row r="13" spans="20:22" ht="12">
      <c r="T13" s="22"/>
      <c r="U13" s="22"/>
      <c r="V13" s="171" t="s">
        <v>28</v>
      </c>
    </row>
    <row r="14" spans="20:21" ht="12">
      <c r="T14" s="171" t="s">
        <v>332</v>
      </c>
      <c r="U14" s="245"/>
    </row>
    <row r="15" spans="20:21" ht="12">
      <c r="T15" s="245"/>
      <c r="U15" s="171" t="s">
        <v>28</v>
      </c>
    </row>
    <row r="16" spans="20:21" ht="12">
      <c r="T16" s="171" t="s">
        <v>332</v>
      </c>
      <c r="U16" s="245"/>
    </row>
  </sheetData>
  <mergeCells count="11">
    <mergeCell ref="A1:R1"/>
    <mergeCell ref="C2:D2"/>
    <mergeCell ref="E2:F2"/>
    <mergeCell ref="G2:R2"/>
    <mergeCell ref="E3:F3"/>
    <mergeCell ref="G3:H3"/>
    <mergeCell ref="I3:J3"/>
    <mergeCell ref="K3:L3"/>
    <mergeCell ref="M3:N3"/>
    <mergeCell ref="O3:P3"/>
    <mergeCell ref="Q3:R3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7"/>
  <sheetViews>
    <sheetView showGridLines="0" workbookViewId="0" topLeftCell="C1">
      <selection activeCell="W9" sqref="W9"/>
    </sheetView>
  </sheetViews>
  <sheetFormatPr defaultColWidth="9.140625" defaultRowHeight="12.75"/>
  <cols>
    <col min="1" max="1" width="6.421875" style="0" customWidth="1"/>
    <col min="2" max="2" width="25.57421875" style="0" customWidth="1"/>
    <col min="3" max="4" width="21.57421875" style="0" customWidth="1"/>
    <col min="5" max="6" width="2.00390625" style="236" customWidth="1"/>
    <col min="7" max="16" width="3.00390625" style="236" customWidth="1"/>
    <col min="17" max="18" width="4.00390625" style="236" customWidth="1"/>
    <col min="20" max="21" width="21.57421875" style="0" customWidth="1"/>
    <col min="22" max="22" width="20.8515625" style="0" customWidth="1"/>
    <col min="23" max="23" width="21.421875" style="0" customWidth="1"/>
  </cols>
  <sheetData>
    <row r="1" spans="1:18" ht="128.2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22" ht="12">
      <c r="A2" s="168"/>
      <c r="B2" s="168"/>
      <c r="C2" s="169" t="s">
        <v>79</v>
      </c>
      <c r="D2" s="169"/>
      <c r="E2" s="170"/>
      <c r="F2" s="170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T2" s="171" t="s">
        <v>202</v>
      </c>
      <c r="U2" s="245"/>
      <c r="V2" s="245"/>
    </row>
    <row r="3" spans="1:22" ht="12">
      <c r="A3" s="232" t="s">
        <v>7</v>
      </c>
      <c r="B3" s="232" t="s">
        <v>8</v>
      </c>
      <c r="C3" s="169" t="s">
        <v>9</v>
      </c>
      <c r="D3" s="169" t="s">
        <v>10</v>
      </c>
      <c r="E3" s="169" t="s">
        <v>83</v>
      </c>
      <c r="F3" s="169"/>
      <c r="G3" s="233">
        <v>1</v>
      </c>
      <c r="H3" s="233"/>
      <c r="I3" s="169">
        <v>2</v>
      </c>
      <c r="J3" s="169"/>
      <c r="K3" s="233">
        <v>3</v>
      </c>
      <c r="L3" s="233"/>
      <c r="M3" s="169">
        <v>4</v>
      </c>
      <c r="N3" s="169"/>
      <c r="O3" s="233">
        <v>5</v>
      </c>
      <c r="P3" s="233"/>
      <c r="Q3" s="169" t="s">
        <v>84</v>
      </c>
      <c r="R3" s="169"/>
      <c r="T3" s="245"/>
      <c r="U3" s="171" t="s">
        <v>202</v>
      </c>
      <c r="V3" s="245"/>
    </row>
    <row r="4" spans="1:20" ht="12">
      <c r="A4" s="168" t="s">
        <v>333</v>
      </c>
      <c r="B4" s="168" t="s">
        <v>334</v>
      </c>
      <c r="C4" s="171" t="s">
        <v>202</v>
      </c>
      <c r="D4" s="171" t="s">
        <v>335</v>
      </c>
      <c r="E4" s="171">
        <f>SUM(IF(G4&gt;H4,1,0))+SUM(IF(I4&gt;J4,1,0))+SUM(IF(K4&gt;L4,1,0))+SUM(IF(M4&gt;N4,1,0))+SUM(IF(O4&gt;P4,1,0))</f>
        <v>3</v>
      </c>
      <c r="F4" s="171">
        <f>SUM(IF(H4&gt;G4,1,0))+SUM(IF(J4&gt;I4,1,0))+SUM(IF(L4&gt;K4,1,0))+SUM(IF(N4&gt;M4,1,0))+SUM(IF(P4&gt;O4,1,0))</f>
        <v>0</v>
      </c>
      <c r="G4" s="185">
        <v>25</v>
      </c>
      <c r="H4" s="185">
        <v>0</v>
      </c>
      <c r="I4" s="171">
        <v>25</v>
      </c>
      <c r="J4" s="171">
        <v>0</v>
      </c>
      <c r="K4" s="185">
        <v>25</v>
      </c>
      <c r="L4" s="185">
        <v>0</v>
      </c>
      <c r="M4" s="171"/>
      <c r="N4" s="171"/>
      <c r="O4" s="185"/>
      <c r="P4" s="185"/>
      <c r="Q4" s="171">
        <f>G4+I4+K4+M4+O4</f>
        <v>75</v>
      </c>
      <c r="R4" s="171">
        <f>H4+J4+L4+N4+P4</f>
        <v>0</v>
      </c>
      <c r="T4" s="171" t="s">
        <v>335</v>
      </c>
    </row>
    <row r="5" spans="1:22" ht="12">
      <c r="A5" s="168" t="s">
        <v>336</v>
      </c>
      <c r="B5" s="168" t="s">
        <v>334</v>
      </c>
      <c r="C5" s="171" t="s">
        <v>199</v>
      </c>
      <c r="D5" s="171" t="s">
        <v>94</v>
      </c>
      <c r="E5" s="171">
        <f>SUM(IF(G5&gt;H5,1,0))+SUM(IF(I5&gt;J5,1,0))+SUM(IF(K5&gt;L5,1,0))+SUM(IF(M5&gt;N5,1,0))+SUM(IF(O5&gt;P5,1,0))</f>
        <v>0</v>
      </c>
      <c r="F5" s="171">
        <f>SUM(IF(H5&gt;G5,1,0))+SUM(IF(J5&gt;I5,1,0))+SUM(IF(L5&gt;K5,1,0))+SUM(IF(N5&gt;M5,1,0))+SUM(IF(P5&gt;O5,1,0))</f>
        <v>3</v>
      </c>
      <c r="G5" s="185">
        <v>14</v>
      </c>
      <c r="H5" s="185">
        <v>25</v>
      </c>
      <c r="I5" s="171">
        <v>19</v>
      </c>
      <c r="J5" s="171">
        <v>25</v>
      </c>
      <c r="K5" s="185">
        <v>22</v>
      </c>
      <c r="L5" s="185">
        <v>25</v>
      </c>
      <c r="M5" s="171"/>
      <c r="N5" s="171"/>
      <c r="O5" s="185"/>
      <c r="P5" s="185"/>
      <c r="Q5" s="171">
        <f>G5+I5+K5+M5+O5</f>
        <v>55</v>
      </c>
      <c r="R5" s="171">
        <f>H5+J5+L5+N5+P5</f>
        <v>75</v>
      </c>
      <c r="T5" s="245"/>
      <c r="U5" s="245"/>
      <c r="V5" s="171" t="s">
        <v>202</v>
      </c>
    </row>
    <row r="6" spans="1:22" ht="12">
      <c r="A6" s="168" t="s">
        <v>337</v>
      </c>
      <c r="B6" s="168" t="s">
        <v>334</v>
      </c>
      <c r="C6" s="171" t="s">
        <v>195</v>
      </c>
      <c r="D6" s="171" t="s">
        <v>202</v>
      </c>
      <c r="E6" s="171">
        <f>SUM(IF(G6&gt;H6,1,0))+SUM(IF(I6&gt;J6,1,0))+SUM(IF(K6&gt;L6,1,0))+SUM(IF(M6&gt;N6,1,0))+SUM(IF(O6&gt;P6,1,0))</f>
        <v>1</v>
      </c>
      <c r="F6" s="171">
        <f>SUM(IF(H6&gt;G6,1,0))+SUM(IF(J6&gt;I6,1,0))+SUM(IF(L6&gt;K6,1,0))+SUM(IF(N6&gt;M6,1,0))+SUM(IF(P6&gt;O6,1,0))</f>
        <v>3</v>
      </c>
      <c r="G6" s="185">
        <v>16</v>
      </c>
      <c r="H6" s="185">
        <v>25</v>
      </c>
      <c r="I6" s="171">
        <v>22</v>
      </c>
      <c r="J6" s="171">
        <v>25</v>
      </c>
      <c r="K6" s="185">
        <v>25</v>
      </c>
      <c r="L6" s="185">
        <v>23</v>
      </c>
      <c r="M6" s="171">
        <v>17</v>
      </c>
      <c r="N6" s="171">
        <v>25</v>
      </c>
      <c r="O6" s="185"/>
      <c r="P6" s="185"/>
      <c r="Q6" s="171">
        <f>G6+I6+K6+M6+O6</f>
        <v>80</v>
      </c>
      <c r="R6" s="171">
        <f>H6+J6+L6+N6+P6</f>
        <v>98</v>
      </c>
      <c r="T6" s="171" t="s">
        <v>338</v>
      </c>
      <c r="U6" s="245"/>
      <c r="V6" s="245"/>
    </row>
    <row r="7" spans="1:22" ht="12">
      <c r="A7" s="168" t="s">
        <v>339</v>
      </c>
      <c r="B7" s="168" t="s">
        <v>334</v>
      </c>
      <c r="C7" s="171" t="s">
        <v>203</v>
      </c>
      <c r="D7" s="171" t="s">
        <v>94</v>
      </c>
      <c r="E7" s="171">
        <f>SUM(IF(G7&gt;H7,1,0))+SUM(IF(I7&gt;J7,1,0))+SUM(IF(K7&gt;L7,1,0))+SUM(IF(M7&gt;N7,1,0))+SUM(IF(O7&gt;P7,1,0))</f>
        <v>3</v>
      </c>
      <c r="F7" s="171">
        <f>SUM(IF(H7&gt;G7,1,0))+SUM(IF(J7&gt;I7,1,0))+SUM(IF(L7&gt;K7,1,0))+SUM(IF(N7&gt;M7,1,0))+SUM(IF(P7&gt;O7,1,0))</f>
        <v>0</v>
      </c>
      <c r="G7" s="185">
        <v>25</v>
      </c>
      <c r="H7" s="185">
        <v>18</v>
      </c>
      <c r="I7" s="171">
        <v>25</v>
      </c>
      <c r="J7" s="171">
        <v>23</v>
      </c>
      <c r="K7" s="185">
        <v>25</v>
      </c>
      <c r="L7" s="185">
        <v>23</v>
      </c>
      <c r="M7" s="171"/>
      <c r="N7" s="171"/>
      <c r="O7" s="185"/>
      <c r="P7" s="185"/>
      <c r="Q7" s="171">
        <f>G7+I7+K7+M7+O7</f>
        <v>75</v>
      </c>
      <c r="R7" s="171">
        <f>H7+J7+L7+N7+P7</f>
        <v>64</v>
      </c>
      <c r="T7" s="245"/>
      <c r="U7" s="171" t="s">
        <v>195</v>
      </c>
      <c r="V7" s="245"/>
    </row>
    <row r="8" spans="1:21" ht="12">
      <c r="A8" s="168" t="s">
        <v>340</v>
      </c>
      <c r="B8" s="168" t="s">
        <v>334</v>
      </c>
      <c r="C8" s="171" t="s">
        <v>202</v>
      </c>
      <c r="D8" s="171" t="s">
        <v>203</v>
      </c>
      <c r="E8" s="171">
        <f>SUM(IF(G8&gt;H8,1,0))+SUM(IF(I8&gt;J8,1,0))+SUM(IF(K8&gt;L8,1,0))+SUM(IF(M8&gt;N8,1,0))+SUM(IF(O8&gt;P8,1,0))</f>
        <v>0</v>
      </c>
      <c r="F8" s="171">
        <f>SUM(IF(H8&gt;G8,1,0))+SUM(IF(J8&gt;I8,1,0))+SUM(IF(L8&gt;K8,1,0))+SUM(IF(N8&gt;M8,1,0))+SUM(IF(P8&gt;O8,1,0))</f>
        <v>3</v>
      </c>
      <c r="G8" s="185">
        <v>22</v>
      </c>
      <c r="H8" s="185">
        <v>25</v>
      </c>
      <c r="I8" s="171">
        <v>23</v>
      </c>
      <c r="J8" s="186">
        <v>25</v>
      </c>
      <c r="K8" s="185">
        <v>18</v>
      </c>
      <c r="L8" s="185">
        <v>25</v>
      </c>
      <c r="M8" s="171"/>
      <c r="N8" s="171"/>
      <c r="O8" s="185"/>
      <c r="P8" s="185"/>
      <c r="Q8" s="171">
        <f>G8+I8+K8+M8+O8</f>
        <v>63</v>
      </c>
      <c r="R8" s="171">
        <f>H8+J8+L8+N8+P8</f>
        <v>75</v>
      </c>
      <c r="T8" s="171" t="s">
        <v>338</v>
      </c>
      <c r="U8" s="245"/>
    </row>
    <row r="9" spans="1:23" ht="12">
      <c r="A9" s="168" t="s">
        <v>341</v>
      </c>
      <c r="B9" s="168" t="s">
        <v>334</v>
      </c>
      <c r="C9" s="171" t="s">
        <v>203</v>
      </c>
      <c r="D9" s="171" t="s">
        <v>202</v>
      </c>
      <c r="E9" s="171">
        <f>SUM(IF(G9&gt;H9,1,0))+SUM(IF(I9&gt;J9,1,0))+SUM(IF(K9&gt;L9,1,0))+SUM(IF(M9&gt;N9,1,0))+SUM(IF(O9&gt;P9,1,0))</f>
        <v>3</v>
      </c>
      <c r="F9" s="171">
        <f>SUM(IF(H9&gt;G9,1,0))+SUM(IF(J9&gt;I9,1,0))+SUM(IF(L9&gt;K9,1,0))+SUM(IF(N9&gt;M9,1,0))+SUM(IF(P9&gt;O9,1,0))</f>
        <v>0</v>
      </c>
      <c r="G9" s="185">
        <v>25</v>
      </c>
      <c r="H9" s="185">
        <v>18</v>
      </c>
      <c r="I9" s="171">
        <v>25</v>
      </c>
      <c r="J9" s="186">
        <v>23</v>
      </c>
      <c r="K9" s="185">
        <v>26</v>
      </c>
      <c r="L9" s="185">
        <v>24</v>
      </c>
      <c r="M9" s="171"/>
      <c r="N9" s="171"/>
      <c r="O9" s="185"/>
      <c r="P9" s="185"/>
      <c r="Q9" s="171">
        <f>G9+I9+K9+M9+O9</f>
        <v>76</v>
      </c>
      <c r="R9" s="171">
        <f>H9+J9+L9+N9+P9</f>
        <v>65</v>
      </c>
      <c r="V9" s="245"/>
      <c r="W9" s="256" t="s">
        <v>203</v>
      </c>
    </row>
    <row r="10" spans="1:21" ht="12">
      <c r="A10" s="213" t="s">
        <v>342</v>
      </c>
      <c r="B10" s="213" t="s">
        <v>334</v>
      </c>
      <c r="C10" s="171" t="s">
        <v>202</v>
      </c>
      <c r="D10" s="171" t="s">
        <v>203</v>
      </c>
      <c r="E10" s="189">
        <f>SUM(IF(G10&gt;H10,1,0))+SUM(IF(I10&gt;J10,1,0))+SUM(IF(K10&gt;L10,1,0))+SUM(IF(M10&gt;N10,1,0))+SUM(IF(O10&gt;P10,1,0))</f>
        <v>0</v>
      </c>
      <c r="F10" s="189">
        <f>SUM(IF(H10&gt;G10,1,0))+SUM(IF(J10&gt;I10,1,0))+SUM(IF(L10&gt;K10,1,0))+SUM(IF(N10&gt;M10,1,0))+SUM(IF(P10&gt;O10,1,0))</f>
        <v>0</v>
      </c>
      <c r="G10" s="204"/>
      <c r="H10" s="204"/>
      <c r="I10" s="189"/>
      <c r="J10" s="205"/>
      <c r="K10" s="204"/>
      <c r="L10" s="204"/>
      <c r="M10" s="189"/>
      <c r="N10" s="189"/>
      <c r="O10" s="204"/>
      <c r="P10" s="204"/>
      <c r="Q10" s="189">
        <f>G10+I10+K10+M10+O10</f>
        <v>0</v>
      </c>
      <c r="R10" s="189">
        <f>H10+J10+L10+N10+P10</f>
        <v>0</v>
      </c>
      <c r="S10" s="245" t="s">
        <v>331</v>
      </c>
      <c r="T10" s="171" t="s">
        <v>199</v>
      </c>
      <c r="U10" s="245"/>
    </row>
    <row r="11" spans="1:22" ht="12">
      <c r="A11" s="257"/>
      <c r="B11" s="257"/>
      <c r="C11" s="258"/>
      <c r="D11" s="258"/>
      <c r="E11" s="258"/>
      <c r="F11" s="258"/>
      <c r="G11" s="258"/>
      <c r="H11" s="258"/>
      <c r="I11" s="258"/>
      <c r="J11" s="259"/>
      <c r="K11" s="258"/>
      <c r="L11" s="258"/>
      <c r="M11" s="258"/>
      <c r="N11" s="258"/>
      <c r="O11" s="258"/>
      <c r="P11" s="258"/>
      <c r="Q11" s="258"/>
      <c r="R11" s="258"/>
      <c r="S11" s="167"/>
      <c r="T11" s="245"/>
      <c r="U11" s="171" t="s">
        <v>94</v>
      </c>
      <c r="V11" s="245"/>
    </row>
    <row r="12" spans="1:20" ht="12">
      <c r="A12" s="167"/>
      <c r="B12" s="167"/>
      <c r="C12" s="22"/>
      <c r="D12" s="22"/>
      <c r="E12" s="22"/>
      <c r="F12" s="22"/>
      <c r="G12" s="22"/>
      <c r="H12" s="22"/>
      <c r="I12" s="22"/>
      <c r="J12" s="164"/>
      <c r="K12" s="22"/>
      <c r="L12" s="22"/>
      <c r="M12" s="22"/>
      <c r="N12" s="22"/>
      <c r="O12" s="22"/>
      <c r="P12" s="22"/>
      <c r="Q12" s="22"/>
      <c r="R12" s="22"/>
      <c r="S12" s="167"/>
      <c r="T12" s="171" t="s">
        <v>94</v>
      </c>
    </row>
    <row r="13" spans="4:22" ht="12">
      <c r="D13" s="234"/>
      <c r="E13" s="22"/>
      <c r="F13" s="22"/>
      <c r="G13" s="22"/>
      <c r="H13" s="22"/>
      <c r="I13" s="22"/>
      <c r="J13" s="164"/>
      <c r="K13" s="22"/>
      <c r="L13" s="22"/>
      <c r="M13" s="22"/>
      <c r="N13" s="22"/>
      <c r="O13" s="22"/>
      <c r="P13" s="22"/>
      <c r="Q13" s="22"/>
      <c r="R13" s="22"/>
      <c r="S13" s="245"/>
      <c r="T13" s="22"/>
      <c r="U13" s="22"/>
      <c r="V13" s="171" t="s">
        <v>203</v>
      </c>
    </row>
    <row r="14" spans="19:21" ht="12">
      <c r="S14" s="167"/>
      <c r="T14" s="171" t="s">
        <v>338</v>
      </c>
      <c r="U14" s="245"/>
    </row>
    <row r="15" spans="19:21" ht="12">
      <c r="S15" s="167"/>
      <c r="T15" s="245"/>
      <c r="U15" s="171" t="s">
        <v>203</v>
      </c>
    </row>
    <row r="16" spans="19:21" ht="12">
      <c r="S16" s="167"/>
      <c r="T16" s="171" t="s">
        <v>338</v>
      </c>
      <c r="U16" s="245"/>
    </row>
    <row r="17" ht="12">
      <c r="S17" s="245"/>
    </row>
  </sheetData>
  <mergeCells count="11">
    <mergeCell ref="A1:R1"/>
    <mergeCell ref="C2:D2"/>
    <mergeCell ref="E2:F2"/>
    <mergeCell ref="G2:R2"/>
    <mergeCell ref="E3:F3"/>
    <mergeCell ref="G3:H3"/>
    <mergeCell ref="I3:J3"/>
    <mergeCell ref="K3:L3"/>
    <mergeCell ref="M3:N3"/>
    <mergeCell ref="O3:P3"/>
    <mergeCell ref="Q3:R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3"/>
  <sheetViews>
    <sheetView showGridLines="0" workbookViewId="0" topLeftCell="A1">
      <selection activeCell="U3" sqref="U3"/>
    </sheetView>
  </sheetViews>
  <sheetFormatPr defaultColWidth="9.140625" defaultRowHeight="12.75"/>
  <cols>
    <col min="1" max="1" width="6.421875" style="229" customWidth="1"/>
    <col min="2" max="2" width="17.7109375" style="229" customWidth="1"/>
    <col min="3" max="4" width="17.421875" style="229" customWidth="1"/>
    <col min="5" max="6" width="2.00390625" style="230" customWidth="1"/>
    <col min="7" max="12" width="3.140625" style="230" customWidth="1"/>
    <col min="13" max="16" width="3.00390625" style="230" customWidth="1"/>
    <col min="17" max="17" width="4.00390625" style="230" customWidth="1"/>
    <col min="18" max="18" width="3.00390625" style="230" customWidth="1"/>
    <col min="19" max="19" width="2.57421875" style="229" customWidth="1"/>
    <col min="20" max="20" width="2.00390625" style="229" customWidth="1"/>
    <col min="21" max="21" width="21.8515625" style="229" customWidth="1"/>
    <col min="22" max="22" width="5.00390625" style="229" customWidth="1"/>
    <col min="23" max="23" width="4.7109375" style="229" customWidth="1"/>
    <col min="24" max="24" width="4.57421875" style="229" customWidth="1"/>
    <col min="25" max="25" width="4.421875" style="229" customWidth="1"/>
    <col min="26" max="26" width="6.140625" style="229" customWidth="1"/>
    <col min="27" max="27" width="4.7109375" style="229" customWidth="1"/>
    <col min="28" max="28" width="4.57421875" style="229" customWidth="1"/>
    <col min="29" max="29" width="5.140625" style="229" customWidth="1"/>
    <col min="30" max="30" width="4.7109375" style="229" customWidth="1"/>
    <col min="31" max="31" width="4.57421875" style="229" customWidth="1"/>
    <col min="32" max="32" width="5.421875" style="229" customWidth="1"/>
    <col min="33" max="16384" width="9.140625" style="229" customWidth="1"/>
  </cols>
  <sheetData>
    <row r="1" spans="1:32" ht="128.25" customHeight="1">
      <c r="A1" s="167"/>
      <c r="B1" s="227"/>
      <c r="C1" s="12" t="s">
        <v>79</v>
      </c>
      <c r="D1" s="12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12"/>
      <c r="V1" s="261" t="s">
        <v>81</v>
      </c>
      <c r="W1" s="261"/>
      <c r="X1" s="261"/>
      <c r="Y1" s="261"/>
      <c r="Z1" s="12" t="s">
        <v>82</v>
      </c>
      <c r="AA1" s="262" t="s">
        <v>83</v>
      </c>
      <c r="AB1" s="262"/>
      <c r="AC1" s="262"/>
      <c r="AD1" s="262" t="s">
        <v>82</v>
      </c>
      <c r="AE1" s="262"/>
      <c r="AF1" s="262"/>
    </row>
    <row r="2" spans="1:32" ht="12">
      <c r="A2" s="232" t="s">
        <v>7</v>
      </c>
      <c r="B2" s="232" t="s">
        <v>8</v>
      </c>
      <c r="C2" s="169" t="s">
        <v>9</v>
      </c>
      <c r="D2" s="169" t="s">
        <v>10</v>
      </c>
      <c r="E2" s="169" t="s">
        <v>83</v>
      </c>
      <c r="F2" s="169"/>
      <c r="G2" s="233">
        <v>1</v>
      </c>
      <c r="H2" s="233"/>
      <c r="I2" s="169">
        <v>2</v>
      </c>
      <c r="J2" s="169"/>
      <c r="K2" s="233">
        <v>3</v>
      </c>
      <c r="L2" s="233"/>
      <c r="M2" s="169">
        <v>4</v>
      </c>
      <c r="N2" s="169"/>
      <c r="O2" s="233">
        <v>5</v>
      </c>
      <c r="P2" s="233"/>
      <c r="Q2" s="169" t="s">
        <v>84</v>
      </c>
      <c r="R2" s="169"/>
      <c r="T2" s="34" t="s">
        <v>85</v>
      </c>
      <c r="U2" s="34" t="s">
        <v>80</v>
      </c>
      <c r="V2" s="172" t="s">
        <v>84</v>
      </c>
      <c r="W2" s="34" t="s">
        <v>87</v>
      </c>
      <c r="X2" s="34" t="s">
        <v>88</v>
      </c>
      <c r="Y2" s="34" t="s">
        <v>89</v>
      </c>
      <c r="Z2" s="34" t="s">
        <v>90</v>
      </c>
      <c r="AA2" s="34" t="s">
        <v>87</v>
      </c>
      <c r="AB2" s="102" t="s">
        <v>88</v>
      </c>
      <c r="AC2" s="34" t="s">
        <v>91</v>
      </c>
      <c r="AD2" s="34" t="s">
        <v>87</v>
      </c>
      <c r="AE2" s="102" t="s">
        <v>88</v>
      </c>
      <c r="AF2" s="34" t="s">
        <v>91</v>
      </c>
    </row>
    <row r="3" spans="1:32" ht="12">
      <c r="A3" s="168" t="s">
        <v>343</v>
      </c>
      <c r="B3" s="168" t="s">
        <v>344</v>
      </c>
      <c r="C3" s="171" t="s">
        <v>158</v>
      </c>
      <c r="D3" s="171" t="s">
        <v>28</v>
      </c>
      <c r="E3" s="171">
        <f>SUM(IF(G3&gt;H3,1,0))+SUM(IF(I3&gt;J3,1,0))+SUM(IF(K3&gt;L3,1,0))+SUM(IF(M3&gt;N3,1,0))+SUM(IF(O3&gt;P3,1,0))</f>
        <v>0</v>
      </c>
      <c r="F3" s="171">
        <f>SUM(IF(H3&gt;G3,1,0))+SUM(IF(J3&gt;I3,1,0))+SUM(IF(L3&gt;K3,1,0))+SUM(IF(N3&gt;M3,1,0))+SUM(IF(P3&gt;O3,1,0))</f>
        <v>3</v>
      </c>
      <c r="G3" s="185">
        <v>7</v>
      </c>
      <c r="H3" s="185">
        <v>25</v>
      </c>
      <c r="I3" s="171">
        <v>7</v>
      </c>
      <c r="J3" s="171">
        <v>25</v>
      </c>
      <c r="K3" s="185">
        <v>12</v>
      </c>
      <c r="L3" s="185">
        <v>25</v>
      </c>
      <c r="M3" s="171"/>
      <c r="N3" s="171"/>
      <c r="O3" s="185"/>
      <c r="P3" s="185"/>
      <c r="Q3" s="171">
        <f>G3+I3+K3+M3+O3</f>
        <v>26</v>
      </c>
      <c r="R3" s="171">
        <f>H3+J3+L3+N3+P3</f>
        <v>75</v>
      </c>
      <c r="T3" s="169">
        <v>1</v>
      </c>
      <c r="U3" s="169" t="s">
        <v>125</v>
      </c>
      <c r="V3" s="171">
        <f>W3+X3+Y3</f>
        <v>4</v>
      </c>
      <c r="W3" s="171">
        <f>COUNTIF($F$3,"=3")+COUNTIF($F$8,"=3")+COUNTIF($E$9,"=3")+COUNTIF($E$12,"=3")</f>
        <v>4</v>
      </c>
      <c r="X3" s="171">
        <f>SUM(IF($F$3&lt;$E$3,1,0))+SUM(IF($F$8&lt;$E$8,1,0))+SUM(IF($E$9&lt;$F$9,1,0))+SUM(IF($E$12&lt;$F$12,1,0))</f>
        <v>0</v>
      </c>
      <c r="Y3" s="171">
        <v>0</v>
      </c>
      <c r="Z3" s="169">
        <f>(W3*$V$21)+(X3*$V$22)</f>
        <v>12</v>
      </c>
      <c r="AA3" s="171">
        <f>$F$3+$F$8+$E$9+$E$12</f>
        <v>12</v>
      </c>
      <c r="AB3" s="171">
        <f>$E$3+$E$8+$F$9+$F$12</f>
        <v>2</v>
      </c>
      <c r="AC3" s="171">
        <f>IF(AB3=0,"MAX",AA3/AB3)</f>
        <v>6</v>
      </c>
      <c r="AD3" s="171">
        <f>$R$3+$R$8+$Q$9+$Q$12</f>
        <v>330</v>
      </c>
      <c r="AE3" s="171">
        <f>$Q$3+$Q$8+$R$9+$R$12</f>
        <v>170</v>
      </c>
      <c r="AF3" s="263">
        <f>IF(AE3=0,"MAX",AD3/AE3)</f>
        <v>1.9411764705882353</v>
      </c>
    </row>
    <row r="4" spans="1:32" ht="12">
      <c r="A4" s="168" t="s">
        <v>345</v>
      </c>
      <c r="B4" s="168" t="s">
        <v>344</v>
      </c>
      <c r="C4" s="171" t="s">
        <v>157</v>
      </c>
      <c r="D4" s="171" t="s">
        <v>94</v>
      </c>
      <c r="E4" s="171">
        <f>SUM(IF(G4&gt;H4,1,0))+SUM(IF(I4&gt;J4,1,0))+SUM(IF(K4&gt;L4,1,0))+SUM(IF(M4&gt;N4,1,0))+SUM(IF(O4&gt;P4,1,0))</f>
        <v>0</v>
      </c>
      <c r="F4" s="171">
        <f>SUM(IF(H4&gt;G4,1,0))+SUM(IF(J4&gt;I4,1,0))+SUM(IF(L4&gt;K4,1,0))+SUM(IF(N4&gt;M4,1,0))+SUM(IF(P4&gt;O4,1,0))</f>
        <v>3</v>
      </c>
      <c r="G4" s="185">
        <v>11</v>
      </c>
      <c r="H4" s="185">
        <v>25</v>
      </c>
      <c r="I4" s="171">
        <v>8</v>
      </c>
      <c r="J4" s="171">
        <v>25</v>
      </c>
      <c r="K4" s="185">
        <v>10</v>
      </c>
      <c r="L4" s="185">
        <v>25</v>
      </c>
      <c r="M4" s="171"/>
      <c r="N4" s="171"/>
      <c r="O4" s="185"/>
      <c r="P4" s="185"/>
      <c r="Q4" s="171">
        <f>G4+I4+K4+M4+O4</f>
        <v>29</v>
      </c>
      <c r="R4" s="171">
        <f>H4+J4+L4+N4+P4</f>
        <v>75</v>
      </c>
      <c r="T4" s="169">
        <v>2</v>
      </c>
      <c r="U4" s="169" t="s">
        <v>127</v>
      </c>
      <c r="V4" s="171">
        <f>W4+X4+Y4</f>
        <v>4</v>
      </c>
      <c r="W4" s="171">
        <f>COUNTIF($F$5,"=3")+COUNTIF($E$7,"=3")+COUNTIF($E$10,"=3")+COUNTIF($F$12,"=3")</f>
        <v>3</v>
      </c>
      <c r="X4" s="171">
        <f>SUM(IF($F$5&lt;$E$5,1,0))+SUM(IF($E$7&lt;$F$7,1,0))+SUM(IF($E$10&lt;$F$10,1,0))+SUM(IF($F$12&lt;$E$12,1,0))</f>
        <v>1</v>
      </c>
      <c r="Y4" s="171">
        <v>0</v>
      </c>
      <c r="Z4" s="169">
        <f>(W4*$V$21)+(X4*$V$22)</f>
        <v>10</v>
      </c>
      <c r="AA4" s="171">
        <f>$F$5+$E$7+$E$10+$F$12</f>
        <v>11</v>
      </c>
      <c r="AB4" s="171">
        <f>$E$5+$F$7+$F$10+$E$12</f>
        <v>3</v>
      </c>
      <c r="AC4" s="171">
        <f>IF(AB4=0,"MAX",AA4/AB4)</f>
        <v>3.6666666666666665</v>
      </c>
      <c r="AD4" s="171">
        <f>$R$5+$Q$7+$Q$10+$R$12</f>
        <v>316</v>
      </c>
      <c r="AE4" s="171">
        <f>$Q$5+$R$7+$R$10+$Q$12</f>
        <v>199</v>
      </c>
      <c r="AF4" s="263">
        <f>IF(AE4=0,"MAX",AD4/AE4)</f>
        <v>1.5879396984924623</v>
      </c>
    </row>
    <row r="5" spans="1:32" ht="12">
      <c r="A5" s="168" t="s">
        <v>346</v>
      </c>
      <c r="B5" s="168" t="s">
        <v>344</v>
      </c>
      <c r="C5" s="171" t="s">
        <v>157</v>
      </c>
      <c r="D5" s="171" t="s">
        <v>67</v>
      </c>
      <c r="E5" s="171">
        <f>SUM(IF(G5&gt;H5,1,0))+SUM(IF(I5&gt;J5,1,0))+SUM(IF(K5&gt;L5,1,0))+SUM(IF(M5&gt;N5,1,0))+SUM(IF(O5&gt;P5,1,0))</f>
        <v>0</v>
      </c>
      <c r="F5" s="171">
        <f>SUM(IF(H5&gt;G5,1,0))+SUM(IF(J5&gt;I5,1,0))+SUM(IF(L5&gt;K5,1,0))+SUM(IF(N5&gt;M5,1,0))+SUM(IF(P5&gt;O5,1,0))</f>
        <v>3</v>
      </c>
      <c r="G5" s="185">
        <v>5</v>
      </c>
      <c r="H5" s="185">
        <v>25</v>
      </c>
      <c r="I5" s="171">
        <v>1</v>
      </c>
      <c r="J5" s="171">
        <v>25</v>
      </c>
      <c r="K5" s="185">
        <v>4</v>
      </c>
      <c r="L5" s="185">
        <v>25</v>
      </c>
      <c r="M5" s="171"/>
      <c r="N5" s="171"/>
      <c r="O5" s="185"/>
      <c r="P5" s="185"/>
      <c r="Q5" s="171">
        <f>G5+I5+K5+M5+O5</f>
        <v>10</v>
      </c>
      <c r="R5" s="171">
        <f>H5+J5+L5+N5+P5</f>
        <v>75</v>
      </c>
      <c r="T5" s="169">
        <v>3</v>
      </c>
      <c r="U5" s="169" t="s">
        <v>106</v>
      </c>
      <c r="V5" s="171">
        <f>W5+X5+Y5</f>
        <v>4</v>
      </c>
      <c r="W5" s="171">
        <f>COUNTIF($F$4,"=3")+COUNTIF($E$6,"=3")+COUNTIF($E$8,"=3")+COUNTIF($F$10,"=3")</f>
        <v>2</v>
      </c>
      <c r="X5" s="171">
        <f>SUM(IF($F$4&lt;$E$4,1,0))+SUM(IF($E$6&lt;$F$6,1,0))+SUM(IF($E$8&lt;$F$8,1,0))+SUM(IF($F$10&lt;$E$10,1,0))</f>
        <v>2</v>
      </c>
      <c r="Y5" s="171">
        <v>0</v>
      </c>
      <c r="Z5" s="169">
        <f>(W5*$V$21)+(X5*$V$22)</f>
        <v>8</v>
      </c>
      <c r="AA5" s="171">
        <f>$F$4+$E$6+$E$8+$F$10</f>
        <v>6</v>
      </c>
      <c r="AB5" s="171">
        <f>$E$4+$F$6+$F$8+$E$10</f>
        <v>6</v>
      </c>
      <c r="AC5" s="171">
        <f>IF(AB5=0,"MAX",AA5/AB5)</f>
        <v>1</v>
      </c>
      <c r="AD5" s="171">
        <f>$R$4+$Q$6+$Q$8+$R$10</f>
        <v>249</v>
      </c>
      <c r="AE5" s="171">
        <f>$Q$4+$R$6+$R$8+$Q$10</f>
        <v>179</v>
      </c>
      <c r="AF5" s="263">
        <f>IF(AE5=0,"MAX",AD5/AE5)</f>
        <v>1.3910614525139664</v>
      </c>
    </row>
    <row r="6" spans="1:32" ht="12">
      <c r="A6" s="168" t="s">
        <v>347</v>
      </c>
      <c r="B6" s="168" t="s">
        <v>344</v>
      </c>
      <c r="C6" s="171" t="s">
        <v>94</v>
      </c>
      <c r="D6" s="171" t="s">
        <v>158</v>
      </c>
      <c r="E6" s="171">
        <f>SUM(IF(G6&gt;H6,1,0))+SUM(IF(I6&gt;J6,1,0))+SUM(IF(K6&gt;L6,1,0))+SUM(IF(M6&gt;N6,1,0))+SUM(IF(O6&gt;P6,1,0))</f>
        <v>3</v>
      </c>
      <c r="F6" s="171">
        <f>SUM(IF(H6&gt;G6,1,0))+SUM(IF(J6&gt;I6,1,0))+SUM(IF(L6&gt;K6,1,0))+SUM(IF(N6&gt;M6,1,0))+SUM(IF(P6&gt;O6,1,0))</f>
        <v>0</v>
      </c>
      <c r="G6" s="185">
        <v>25</v>
      </c>
      <c r="H6" s="185">
        <v>0</v>
      </c>
      <c r="I6" s="171">
        <v>25</v>
      </c>
      <c r="J6" s="171">
        <v>0</v>
      </c>
      <c r="K6" s="185">
        <v>25</v>
      </c>
      <c r="L6" s="185">
        <v>0</v>
      </c>
      <c r="M6" s="171"/>
      <c r="N6" s="171"/>
      <c r="O6" s="185"/>
      <c r="P6" s="185"/>
      <c r="Q6" s="171">
        <f>G6+I6+K6+M6+O6</f>
        <v>75</v>
      </c>
      <c r="R6" s="171">
        <f>H6+J6+L6+N6+P6</f>
        <v>0</v>
      </c>
      <c r="T6" s="169">
        <v>4</v>
      </c>
      <c r="U6" s="169" t="s">
        <v>164</v>
      </c>
      <c r="V6" s="171">
        <f>W6+X6+Y6</f>
        <v>4</v>
      </c>
      <c r="W6" s="171">
        <f>COUNTIF($E$4,"=3")+COUNTIF($E$5,"=3")+COUNTIF($F$9,"=3")+COUNTIF($F$11,"=3")</f>
        <v>1</v>
      </c>
      <c r="X6" s="171">
        <f>SUM(IF($E$4&lt;$F$4,1,0))+SUM(IF($E$5&lt;$F$5,1,0))+SUM(IF($F$9&lt;$E$9,1,0))+SUM(IF($F$11&lt;$E$11,1,0))</f>
        <v>3</v>
      </c>
      <c r="Y6" s="171">
        <v>0</v>
      </c>
      <c r="Z6" s="169">
        <f>(W6*$V$21)+(X6*$V$22)</f>
        <v>6</v>
      </c>
      <c r="AA6" s="171">
        <f>$E$4+$E$5+$F$9+$F$11</f>
        <v>3</v>
      </c>
      <c r="AB6" s="171">
        <f>$F$4+$F$5+$E$9+$E$11</f>
        <v>10</v>
      </c>
      <c r="AC6" s="171">
        <f>IF(AB6=0,"MAX",AA6/AB6)</f>
        <v>0.3</v>
      </c>
      <c r="AD6" s="171">
        <f>$Q$4+$Q$5+$R$9+$R$11</f>
        <v>149</v>
      </c>
      <c r="AE6" s="171">
        <f>$R$4+$R$5+$Q$9+$Q$11</f>
        <v>297</v>
      </c>
      <c r="AF6" s="263">
        <f>IF(AE6=0,"MAX",AD6/AE6)</f>
        <v>0.5016835016835017</v>
      </c>
    </row>
    <row r="7" spans="1:32" ht="12">
      <c r="A7" s="168" t="s">
        <v>348</v>
      </c>
      <c r="B7" s="168" t="s">
        <v>344</v>
      </c>
      <c r="C7" s="171" t="s">
        <v>67</v>
      </c>
      <c r="D7" s="171" t="s">
        <v>158</v>
      </c>
      <c r="E7" s="171">
        <f>SUM(IF(G7&gt;H7,1,0))+SUM(IF(I7&gt;J7,1,0))+SUM(IF(K7&gt;L7,1,0))+SUM(IF(M7&gt;N7,1,0))+SUM(IF(O7&gt;P7,1,0))</f>
        <v>3</v>
      </c>
      <c r="F7" s="171">
        <f>SUM(IF(H7&gt;G7,1,0))+SUM(IF(J7&gt;I7,1,0))+SUM(IF(L7&gt;K7,1,0))+SUM(IF(N7&gt;M7,1,0))+SUM(IF(P7&gt;O7,1,0))</f>
        <v>0</v>
      </c>
      <c r="G7" s="185">
        <v>25</v>
      </c>
      <c r="H7" s="185">
        <v>3</v>
      </c>
      <c r="I7" s="171">
        <v>25</v>
      </c>
      <c r="J7" s="171">
        <v>9</v>
      </c>
      <c r="K7" s="185">
        <v>25</v>
      </c>
      <c r="L7" s="185">
        <v>11</v>
      </c>
      <c r="M7" s="171"/>
      <c r="N7" s="171"/>
      <c r="O7" s="185"/>
      <c r="P7" s="185"/>
      <c r="Q7" s="171">
        <f>G7+I7+K7+M7+O7</f>
        <v>75</v>
      </c>
      <c r="R7" s="171">
        <f>H7+J7+L7+N7+P7</f>
        <v>23</v>
      </c>
      <c r="T7" s="169">
        <v>5</v>
      </c>
      <c r="U7" s="169" t="s">
        <v>166</v>
      </c>
      <c r="V7" s="171">
        <f>W7+X7+Y7</f>
        <v>4</v>
      </c>
      <c r="W7" s="171">
        <f>COUNTIF($E$3,"=3")+COUNTIF($F$6,"=3")+COUNTIF($F$7,"=3")+COUNTIF($E$11,"=3")</f>
        <v>0</v>
      </c>
      <c r="X7" s="171">
        <f>SUM(IF($E$3&lt;$F$3,1,0))+SUM(IF($F$6&lt;$E$6,1,0))+SUM(IF($F$7&lt;$E$7,1,0))+SUM(IF($E$11&lt;$F$11,1,0))-1</f>
        <v>3</v>
      </c>
      <c r="Y7" s="171">
        <v>1</v>
      </c>
      <c r="Z7" s="169">
        <f>(W7*$V$21)+(X7*$V$22)</f>
        <v>3</v>
      </c>
      <c r="AA7" s="171">
        <f>$E$3+$F$6+$F$7+$E$11</f>
        <v>1</v>
      </c>
      <c r="AB7" s="171">
        <f>$F$3+$E$6+$E$7+$F$11</f>
        <v>12</v>
      </c>
      <c r="AC7" s="171">
        <f>IF(AB7=0,"MAX",AA7/AB7)</f>
        <v>0.08333333333333333</v>
      </c>
      <c r="AD7" s="171">
        <f>$Q$3+$R$6+$R$7+$Q$11</f>
        <v>121</v>
      </c>
      <c r="AE7" s="171">
        <f>$R$3+$Q$6+$Q$7+$R$11</f>
        <v>320</v>
      </c>
      <c r="AF7" s="263">
        <f>IF(AE7=0,"MAX",AD7/AE7)</f>
        <v>0.378125</v>
      </c>
    </row>
    <row r="8" spans="1:32" ht="12">
      <c r="A8" s="168" t="s">
        <v>349</v>
      </c>
      <c r="B8" s="168" t="s">
        <v>344</v>
      </c>
      <c r="C8" s="171" t="s">
        <v>94</v>
      </c>
      <c r="D8" s="171" t="s">
        <v>28</v>
      </c>
      <c r="E8" s="171">
        <f>SUM(IF(G8&gt;H8,1,0))+SUM(IF(I8&gt;J8,1,0))+SUM(IF(K8&gt;L8,1,0))+SUM(IF(M8&gt;N8,1,0))+SUM(IF(O8&gt;P8,1,0))</f>
        <v>0</v>
      </c>
      <c r="F8" s="171">
        <f>SUM(IF(H8&gt;G8,1,0))+SUM(IF(J8&gt;I8,1,0))+SUM(IF(L8&gt;K8,1,0))+SUM(IF(N8&gt;M8,1,0))+SUM(IF(P8&gt;O8,1,0))</f>
        <v>3</v>
      </c>
      <c r="G8" s="185">
        <v>11</v>
      </c>
      <c r="H8" s="185">
        <v>25</v>
      </c>
      <c r="I8" s="171">
        <v>11</v>
      </c>
      <c r="J8" s="171">
        <v>25</v>
      </c>
      <c r="K8" s="185">
        <v>16</v>
      </c>
      <c r="L8" s="185">
        <v>25</v>
      </c>
      <c r="M8" s="171"/>
      <c r="N8" s="171"/>
      <c r="O8" s="185"/>
      <c r="P8" s="185"/>
      <c r="Q8" s="171">
        <f>G8+I8+K8+M8+O8</f>
        <v>38</v>
      </c>
      <c r="R8" s="171">
        <f>H8+J8+L8+N8+P8</f>
        <v>75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12">
      <c r="A9" s="168" t="s">
        <v>350</v>
      </c>
      <c r="B9" s="168" t="s">
        <v>344</v>
      </c>
      <c r="C9" s="171" t="s">
        <v>28</v>
      </c>
      <c r="D9" s="171" t="s">
        <v>157</v>
      </c>
      <c r="E9" s="171">
        <f>SUM(IF(G9&gt;H9,1,0))+SUM(IF(I9&gt;J9,1,0))+SUM(IF(K9&gt;L9,1,0))+SUM(IF(M9&gt;N9,1,0))+SUM(IF(O9&gt;P9,1,0))</f>
        <v>3</v>
      </c>
      <c r="F9" s="171">
        <f>SUM(IF(H9&gt;G9,1,0))+SUM(IF(J9&gt;I9,1,0))+SUM(IF(L9&gt;K9,1,0))+SUM(IF(N9&gt;M9,1,0))+SUM(IF(P9&gt;O9,1,0))</f>
        <v>0</v>
      </c>
      <c r="G9" s="185">
        <v>25</v>
      </c>
      <c r="H9" s="185">
        <v>2</v>
      </c>
      <c r="I9" s="171">
        <v>25</v>
      </c>
      <c r="J9" s="171">
        <v>6</v>
      </c>
      <c r="K9" s="185">
        <v>25</v>
      </c>
      <c r="L9" s="185">
        <v>7</v>
      </c>
      <c r="M9" s="171"/>
      <c r="N9" s="171"/>
      <c r="O9" s="185"/>
      <c r="P9" s="185"/>
      <c r="Q9" s="171">
        <f>G9+I9+K9+M9+O9</f>
        <v>75</v>
      </c>
      <c r="R9" s="171">
        <f>H9+J9+L9+N9+P9</f>
        <v>15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18" ht="12">
      <c r="A10" s="168" t="s">
        <v>351</v>
      </c>
      <c r="B10" s="168" t="s">
        <v>344</v>
      </c>
      <c r="C10" s="171" t="s">
        <v>67</v>
      </c>
      <c r="D10" s="171" t="s">
        <v>94</v>
      </c>
      <c r="E10" s="171">
        <f>SUM(IF(G10&gt;H10,1,0))+SUM(IF(I10&gt;J10,1,0))+SUM(IF(K10&gt;L10,1,0))+SUM(IF(M10&gt;N10,1,0))+SUM(IF(O10&gt;P10,1,0))</f>
        <v>3</v>
      </c>
      <c r="F10" s="171">
        <f>SUM(IF(H10&gt;G10,1,0))+SUM(IF(J10&gt;I10,1,0))+SUM(IF(L10&gt;K10,1,0))+SUM(IF(N10&gt;M10,1,0))+SUM(IF(P10&gt;O10,1,0))</f>
        <v>0</v>
      </c>
      <c r="G10" s="185">
        <v>25</v>
      </c>
      <c r="H10" s="185">
        <v>17</v>
      </c>
      <c r="I10" s="171">
        <v>25</v>
      </c>
      <c r="J10" s="171">
        <v>23</v>
      </c>
      <c r="K10" s="185">
        <v>25</v>
      </c>
      <c r="L10" s="185">
        <v>21</v>
      </c>
      <c r="M10" s="171"/>
      <c r="N10" s="171"/>
      <c r="O10" s="185"/>
      <c r="P10" s="185"/>
      <c r="Q10" s="171">
        <f>G10+I10+K10+M10+O10</f>
        <v>75</v>
      </c>
      <c r="R10" s="171">
        <f>H10+J10+L10+N10+P10</f>
        <v>61</v>
      </c>
    </row>
    <row r="11" spans="1:32" ht="12">
      <c r="A11" s="168" t="s">
        <v>352</v>
      </c>
      <c r="B11" s="168" t="s">
        <v>344</v>
      </c>
      <c r="C11" s="171" t="s">
        <v>158</v>
      </c>
      <c r="D11" s="171" t="s">
        <v>157</v>
      </c>
      <c r="E11" s="171">
        <f>SUM(IF(G11&gt;H11,1,0))+SUM(IF(I11&gt;J11,1,0))+SUM(IF(K11&gt;L11,1,0))+SUM(IF(M11&gt;N11,1,0))+SUM(IF(O11&gt;P11,1,0))</f>
        <v>1</v>
      </c>
      <c r="F11" s="171">
        <f>SUM(IF(H11&gt;G11,1,0))+SUM(IF(J11&gt;I11,1,0))+SUM(IF(L11&gt;K11,1,0))+SUM(IF(N11&gt;M11,1,0))+SUM(IF(P11&gt;O11,1,0))</f>
        <v>3</v>
      </c>
      <c r="G11" s="185">
        <v>25</v>
      </c>
      <c r="H11" s="185">
        <v>20</v>
      </c>
      <c r="I11" s="171">
        <v>11</v>
      </c>
      <c r="J11" s="171">
        <v>25</v>
      </c>
      <c r="K11" s="185">
        <v>22</v>
      </c>
      <c r="L11" s="185">
        <v>25</v>
      </c>
      <c r="M11" s="171">
        <v>14</v>
      </c>
      <c r="N11" s="171">
        <v>25</v>
      </c>
      <c r="O11" s="185"/>
      <c r="P11" s="185"/>
      <c r="Q11" s="171">
        <f>G11+I11+K11+M11+O11</f>
        <v>72</v>
      </c>
      <c r="R11" s="171">
        <f>H11+J11+L11+N11+P11</f>
        <v>95</v>
      </c>
      <c r="S11" s="234"/>
      <c r="T11" s="12"/>
      <c r="U11" s="12"/>
      <c r="V11" s="264"/>
      <c r="W11" s="264"/>
      <c r="X11" s="264"/>
      <c r="Y11" s="264"/>
      <c r="Z11" s="12"/>
      <c r="AA11" s="12"/>
      <c r="AB11" s="12"/>
      <c r="AC11" s="12"/>
      <c r="AD11" s="12"/>
      <c r="AE11" s="12"/>
      <c r="AF11" s="12"/>
    </row>
    <row r="12" spans="1:32" ht="12">
      <c r="A12" s="168" t="s">
        <v>353</v>
      </c>
      <c r="B12" s="168" t="s">
        <v>344</v>
      </c>
      <c r="C12" s="171" t="s">
        <v>28</v>
      </c>
      <c r="D12" s="171" t="s">
        <v>67</v>
      </c>
      <c r="E12" s="171">
        <f>SUM(IF(G12&gt;H12,1,0))+SUM(IF(I12&gt;J12,1,0))+SUM(IF(K12&gt;L12,1,0))+SUM(IF(M12&gt;N12,1,0))+SUM(IF(O12&gt;P12,1,0))</f>
        <v>3</v>
      </c>
      <c r="F12" s="171">
        <f>SUM(IF(H12&gt;G12,1,0))+SUM(IF(J12&gt;I12,1,0))+SUM(IF(L12&gt;K12,1,0))+SUM(IF(N12&gt;M12,1,0))+SUM(IF(P12&gt;O12,1,0))</f>
        <v>2</v>
      </c>
      <c r="G12" s="185">
        <v>25</v>
      </c>
      <c r="H12" s="185">
        <v>22</v>
      </c>
      <c r="I12" s="171">
        <v>19</v>
      </c>
      <c r="J12" s="171">
        <v>25</v>
      </c>
      <c r="K12" s="185">
        <v>25</v>
      </c>
      <c r="L12" s="185">
        <v>9</v>
      </c>
      <c r="M12" s="171">
        <v>21</v>
      </c>
      <c r="N12" s="171">
        <v>25</v>
      </c>
      <c r="O12" s="185">
        <v>15</v>
      </c>
      <c r="P12" s="185">
        <v>10</v>
      </c>
      <c r="Q12" s="171">
        <f>G12+I12+K12+M12+O12</f>
        <v>105</v>
      </c>
      <c r="R12" s="171">
        <f>H12+J12+L12+N12+P12</f>
        <v>91</v>
      </c>
      <c r="S12" s="234"/>
      <c r="T12" s="12"/>
      <c r="U12" s="12"/>
      <c r="V12" s="264"/>
      <c r="W12" s="12"/>
      <c r="X12" s="12"/>
      <c r="Y12" s="12"/>
      <c r="Z12" s="12"/>
      <c r="AA12" s="12"/>
      <c r="AB12" s="265"/>
      <c r="AC12" s="12"/>
      <c r="AD12" s="12"/>
      <c r="AE12" s="265"/>
      <c r="AF12" s="12"/>
    </row>
    <row r="13" spans="1:32" ht="12">
      <c r="A13" s="167"/>
      <c r="B13" s="167"/>
      <c r="C13" s="22"/>
      <c r="D13" s="22"/>
      <c r="E13" s="22"/>
      <c r="F13" s="22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2"/>
      <c r="R13" s="22"/>
      <c r="S13" s="234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67"/>
    </row>
    <row r="14" spans="1:32" ht="12">
      <c r="A14" s="167"/>
      <c r="B14" s="167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4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67"/>
    </row>
    <row r="15" spans="1:32" ht="12">
      <c r="A15" s="167"/>
      <c r="B15" s="167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4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67"/>
    </row>
    <row r="16" spans="1:32" ht="12">
      <c r="A16" s="167"/>
      <c r="B16" s="167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4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18" ht="12">
      <c r="A17" s="167"/>
      <c r="B17" s="167"/>
      <c r="C17" s="22"/>
      <c r="D17" s="22"/>
      <c r="E17" s="22"/>
      <c r="F17" s="22"/>
      <c r="G17" s="22"/>
      <c r="H17" s="22"/>
      <c r="I17" s="22"/>
      <c r="J17" s="164"/>
      <c r="K17" s="22"/>
      <c r="L17" s="22"/>
      <c r="M17" s="22"/>
      <c r="N17" s="22"/>
      <c r="O17" s="22"/>
      <c r="P17" s="22"/>
      <c r="Q17" s="22"/>
      <c r="R17" s="22"/>
    </row>
    <row r="18" spans="1:18" ht="12">
      <c r="A18" s="167"/>
      <c r="B18" s="167"/>
      <c r="C18" s="22"/>
      <c r="D18" s="22"/>
      <c r="E18" s="22"/>
      <c r="F18" s="22"/>
      <c r="G18" s="22"/>
      <c r="H18" s="22"/>
      <c r="I18" s="22"/>
      <c r="J18" s="164"/>
      <c r="K18" s="22"/>
      <c r="L18" s="22"/>
      <c r="M18" s="22"/>
      <c r="N18" s="22"/>
      <c r="O18" s="22"/>
      <c r="P18" s="22"/>
      <c r="Q18" s="22"/>
      <c r="R18" s="22"/>
    </row>
    <row r="19" spans="1:18" ht="12">
      <c r="A19" s="234"/>
      <c r="B19" s="234"/>
      <c r="C19" s="234"/>
      <c r="D19" s="234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</row>
    <row r="20" spans="1:22" ht="12">
      <c r="A20" s="167"/>
      <c r="B20" s="227"/>
      <c r="C20" s="12"/>
      <c r="D20" s="12"/>
      <c r="E20" s="268"/>
      <c r="F20" s="268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U20" s="269" t="s">
        <v>82</v>
      </c>
      <c r="V20" s="269"/>
    </row>
    <row r="21" spans="1:32" ht="12">
      <c r="A21" s="227"/>
      <c r="B21" s="22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T21" s="4"/>
      <c r="U21" s="270" t="s">
        <v>116</v>
      </c>
      <c r="V21" s="270">
        <v>3</v>
      </c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22" ht="12">
      <c r="A22" s="167"/>
      <c r="B22" s="167"/>
      <c r="C22" s="22"/>
      <c r="D22" s="167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U22" s="270" t="s">
        <v>88</v>
      </c>
      <c r="V22" s="270">
        <v>1</v>
      </c>
    </row>
    <row r="23" spans="1:22" ht="12">
      <c r="A23" s="167"/>
      <c r="B23" s="167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U23" s="270" t="s">
        <v>119</v>
      </c>
      <c r="V23" s="270">
        <v>0</v>
      </c>
    </row>
    <row r="24" spans="1:22" ht="12">
      <c r="A24" s="167"/>
      <c r="B24" s="167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U24" s="271"/>
      <c r="V24" s="271"/>
    </row>
    <row r="25" spans="1:23" ht="12">
      <c r="A25" s="234"/>
      <c r="B25" s="234"/>
      <c r="C25" s="234"/>
      <c r="D25" s="234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4"/>
      <c r="T25" s="234"/>
      <c r="U25" s="234"/>
      <c r="V25" s="234"/>
      <c r="W25" s="234"/>
    </row>
    <row r="26" spans="1:23" ht="12">
      <c r="A26" s="234"/>
      <c r="B26" s="234"/>
      <c r="C26" s="234"/>
      <c r="D26" s="234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4"/>
      <c r="T26" s="12"/>
      <c r="U26" s="12"/>
      <c r="V26" s="234"/>
      <c r="W26" s="234"/>
    </row>
    <row r="27" spans="1:23" ht="12">
      <c r="A27" s="234"/>
      <c r="B27" s="234"/>
      <c r="C27" s="234"/>
      <c r="D27" s="234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4"/>
      <c r="T27" s="12"/>
      <c r="U27" s="12"/>
      <c r="V27" s="234"/>
      <c r="W27" s="234"/>
    </row>
    <row r="28" spans="18:23" ht="12">
      <c r="R28" s="231"/>
      <c r="S28" s="234"/>
      <c r="T28" s="12"/>
      <c r="U28" s="12"/>
      <c r="V28" s="234"/>
      <c r="W28" s="234"/>
    </row>
    <row r="29" spans="18:23" ht="12">
      <c r="R29" s="231"/>
      <c r="S29" s="234"/>
      <c r="T29" s="12"/>
      <c r="U29" s="12"/>
      <c r="V29" s="234"/>
      <c r="W29" s="234"/>
    </row>
    <row r="30" spans="18:23" ht="12">
      <c r="R30" s="231"/>
      <c r="S30" s="234"/>
      <c r="T30" s="12"/>
      <c r="U30" s="12"/>
      <c r="V30" s="234"/>
      <c r="W30" s="234"/>
    </row>
    <row r="31" spans="18:23" ht="12">
      <c r="R31" s="231"/>
      <c r="S31" s="234"/>
      <c r="T31" s="12"/>
      <c r="U31" s="12"/>
      <c r="V31" s="234"/>
      <c r="W31" s="234"/>
    </row>
    <row r="32" spans="18:23" ht="12">
      <c r="R32" s="231"/>
      <c r="S32" s="234"/>
      <c r="T32" s="12"/>
      <c r="U32" s="12"/>
      <c r="V32" s="234"/>
      <c r="W32" s="234"/>
    </row>
    <row r="33" spans="18:23" ht="12">
      <c r="R33" s="231"/>
      <c r="S33" s="234"/>
      <c r="T33" s="234"/>
      <c r="U33" s="234"/>
      <c r="V33" s="234"/>
      <c r="W33" s="234"/>
    </row>
  </sheetData>
  <mergeCells count="27">
    <mergeCell ref="C1:D1"/>
    <mergeCell ref="E1:T1"/>
    <mergeCell ref="V1:Y1"/>
    <mergeCell ref="AA1:AC1"/>
    <mergeCell ref="AD1:AF1"/>
    <mergeCell ref="E2:F2"/>
    <mergeCell ref="G2:H2"/>
    <mergeCell ref="I2:J2"/>
    <mergeCell ref="K2:L2"/>
    <mergeCell ref="M2:N2"/>
    <mergeCell ref="O2:P2"/>
    <mergeCell ref="Q2:R2"/>
    <mergeCell ref="T11:U11"/>
    <mergeCell ref="V11:Y11"/>
    <mergeCell ref="AA11:AC11"/>
    <mergeCell ref="AD11:AF11"/>
    <mergeCell ref="C20:D20"/>
    <mergeCell ref="E20:F20"/>
    <mergeCell ref="G20:R20"/>
    <mergeCell ref="U20:V20"/>
    <mergeCell ref="E21:F21"/>
    <mergeCell ref="G21:H21"/>
    <mergeCell ref="I21:J21"/>
    <mergeCell ref="K21:L21"/>
    <mergeCell ref="M21:N21"/>
    <mergeCell ref="O21:P21"/>
    <mergeCell ref="Q21:R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2011-06-22T09:34:17Z</dcterms:modified>
  <cp:category/>
  <cp:version/>
  <cp:contentType/>
  <cp:contentStatus/>
  <cp:revision>20</cp:revision>
</cp:coreProperties>
</file>