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975" windowWidth="21840" windowHeight="13740" tabRatio="754" firstSheet="2" activeTab="2"/>
  </bookViews>
  <sheets>
    <sheet name="Mini Volley Girls" sheetId="1" state="hidden" r:id="rId1"/>
    <sheet name="U13 Girls" sheetId="2" state="hidden" r:id="rId2"/>
    <sheet name="Fixtures" sheetId="3" r:id="rId3"/>
    <sheet name="1st Round" sheetId="4" r:id="rId4"/>
    <sheet name="Women Super League" sheetId="5" r:id="rId5"/>
    <sheet name="Women 1st Division" sheetId="6" r:id="rId6"/>
    <sheet name="Women U16" sheetId="7" r:id="rId7"/>
    <sheet name="Women U18" sheetId="8" r:id="rId8"/>
    <sheet name="Girls Mini Volley" sheetId="9" r:id="rId9"/>
    <sheet name="Women National-Fr.Parnis Cup" sheetId="10" r:id="rId10"/>
    <sheet name="Super Cup" sheetId="11" r:id="rId11"/>
  </sheets>
  <definedNames/>
  <calcPr fullCalcOnLoad="1"/>
</workbook>
</file>

<file path=xl/comments3.xml><?xml version="1.0" encoding="utf-8"?>
<comments xmlns="http://schemas.openxmlformats.org/spreadsheetml/2006/main">
  <authors>
    <author/>
    <author>Frankie Tanti</author>
  </authors>
  <commentList>
    <comment ref="C21" authorId="0">
      <text>
        <r>
          <rPr>
            <b/>
            <sz val="9"/>
            <color indexed="8"/>
            <rFont val="Arial"/>
            <family val="2"/>
          </rPr>
          <t xml:space="preserve">Paola U18,16,14
</t>
        </r>
        <r>
          <rPr>
            <sz val="9"/>
            <color indexed="8"/>
            <rFont val="Arial"/>
            <family val="2"/>
          </rPr>
          <t>Birkirkara
Mellieha</t>
        </r>
      </text>
    </comment>
    <comment ref="C23" authorId="0">
      <text>
        <r>
          <rPr>
            <b/>
            <sz val="9"/>
            <color indexed="8"/>
            <rFont val="Arial"/>
            <family val="2"/>
          </rPr>
          <t xml:space="preserve">Paola U18,16,14
Mellieha
Birkirkra
</t>
        </r>
      </text>
    </comment>
    <comment ref="C38" authorId="0">
      <text>
        <r>
          <rPr>
            <b/>
            <sz val="9"/>
            <color indexed="8"/>
            <rFont val="Arial"/>
            <family val="2"/>
          </rPr>
          <t xml:space="preserve">PV N/A
</t>
        </r>
        <r>
          <rPr>
            <sz val="9"/>
            <color indexed="8"/>
            <rFont val="Arial"/>
            <family val="2"/>
          </rPr>
          <t>Qormi
Flyers?</t>
        </r>
      </text>
    </comment>
    <comment ref="C41" authorId="0">
      <text>
        <r>
          <rPr>
            <b/>
            <sz val="9"/>
            <color indexed="8"/>
            <rFont val="Arial"/>
            <family val="2"/>
          </rPr>
          <t xml:space="preserve">PV N/A
</t>
        </r>
        <r>
          <rPr>
            <sz val="9"/>
            <color indexed="8"/>
            <rFont val="Arial"/>
            <family val="2"/>
          </rPr>
          <t>Qormi
Paola U/18, 16, 14
Flyers?</t>
        </r>
      </text>
    </comment>
    <comment ref="C46" authorId="0">
      <text>
        <r>
          <rPr>
            <b/>
            <sz val="9"/>
            <color indexed="8"/>
            <rFont val="Arial"/>
            <family val="2"/>
          </rPr>
          <t xml:space="preserve">Flyers
</t>
        </r>
      </text>
    </comment>
    <comment ref="C50" authorId="0">
      <text>
        <r>
          <rPr>
            <b/>
            <sz val="9"/>
            <color indexed="8"/>
            <rFont val="Arial"/>
            <family val="2"/>
          </rPr>
          <t xml:space="preserve">Flyers
</t>
        </r>
      </text>
    </comment>
    <comment ref="C53" authorId="0">
      <text>
        <r>
          <rPr>
            <b/>
            <sz val="9"/>
            <color indexed="8"/>
            <rFont val="Arial"/>
            <family val="2"/>
          </rPr>
          <t xml:space="preserve">Paola
Mgarr
</t>
        </r>
      </text>
    </comment>
    <comment ref="C58" authorId="0">
      <text>
        <r>
          <rPr>
            <b/>
            <sz val="9"/>
            <color indexed="8"/>
            <rFont val="Arial"/>
            <family val="2"/>
          </rPr>
          <t xml:space="preserve">Mgarr
</t>
        </r>
        <r>
          <rPr>
            <sz val="9"/>
            <color indexed="8"/>
            <rFont val="Arial"/>
            <family val="2"/>
          </rPr>
          <t>Paola</t>
        </r>
      </text>
    </comment>
    <comment ref="C67" authorId="0">
      <text>
        <r>
          <rPr>
            <b/>
            <sz val="9"/>
            <color indexed="8"/>
            <rFont val="Arial"/>
            <family val="2"/>
          </rPr>
          <t xml:space="preserve">Flyers?
</t>
        </r>
      </text>
    </comment>
    <comment ref="C69" authorId="0">
      <text>
        <r>
          <rPr>
            <b/>
            <sz val="9"/>
            <color indexed="8"/>
            <rFont val="Arial"/>
            <family val="2"/>
          </rPr>
          <t xml:space="preserve">Flyers?
</t>
        </r>
      </text>
    </comment>
    <comment ref="C74" authorId="0">
      <text>
        <r>
          <rPr>
            <b/>
            <sz val="9"/>
            <color indexed="8"/>
            <rFont val="Arial"/>
            <family val="2"/>
          </rPr>
          <t>Qormi
Mellieha</t>
        </r>
      </text>
    </comment>
    <comment ref="C78" authorId="0">
      <text>
        <r>
          <rPr>
            <b/>
            <sz val="9"/>
            <color indexed="8"/>
            <rFont val="Arial"/>
            <family val="2"/>
          </rPr>
          <t xml:space="preserve">Qormi
</t>
        </r>
        <r>
          <rPr>
            <sz val="9"/>
            <color indexed="8"/>
            <rFont val="Arial"/>
            <family val="2"/>
          </rPr>
          <t xml:space="preserve">Mellieha
</t>
        </r>
      </text>
    </comment>
    <comment ref="C85" authorId="0">
      <text>
        <r>
          <rPr>
            <b/>
            <sz val="9"/>
            <color indexed="8"/>
            <rFont val="Arial"/>
            <family val="2"/>
          </rPr>
          <t xml:space="preserve">Qormi
</t>
        </r>
      </text>
    </comment>
    <comment ref="C89" authorId="0">
      <text>
        <r>
          <rPr>
            <b/>
            <sz val="9"/>
            <color indexed="8"/>
            <rFont val="Arial"/>
            <family val="2"/>
          </rPr>
          <t xml:space="preserve">Qormi
</t>
        </r>
      </text>
    </comment>
    <comment ref="C94" authorId="0">
      <text>
        <r>
          <rPr>
            <sz val="9"/>
            <color indexed="8"/>
            <rFont val="Tahoma"/>
            <family val="2"/>
          </rPr>
          <t xml:space="preserve">Melieha
</t>
        </r>
      </text>
    </comment>
    <comment ref="C98" authorId="0">
      <text>
        <r>
          <rPr>
            <b/>
            <sz val="9"/>
            <color indexed="8"/>
            <rFont val="Arial"/>
            <family val="2"/>
          </rPr>
          <t xml:space="preserve">Mellieha
</t>
        </r>
      </text>
    </comment>
    <comment ref="C108" authorId="0">
      <text>
        <r>
          <rPr>
            <b/>
            <sz val="9"/>
            <color indexed="8"/>
            <rFont val="Arial"/>
            <family val="2"/>
          </rPr>
          <t xml:space="preserve">PV N/A
</t>
        </r>
      </text>
    </comment>
    <comment ref="C111" authorId="0">
      <text>
        <r>
          <rPr>
            <b/>
            <sz val="9"/>
            <color indexed="8"/>
            <rFont val="Arial"/>
            <family val="2"/>
          </rPr>
          <t xml:space="preserve">PV N/A
</t>
        </r>
      </text>
    </comment>
    <comment ref="C150" authorId="0">
      <text>
        <r>
          <rPr>
            <b/>
            <sz val="9"/>
            <color indexed="8"/>
            <rFont val="Arial"/>
            <family val="2"/>
          </rPr>
          <t xml:space="preserve">PV N/A
</t>
        </r>
        <r>
          <rPr>
            <sz val="9"/>
            <color indexed="8"/>
            <rFont val="Arial"/>
            <family val="2"/>
          </rPr>
          <t xml:space="preserve">
</t>
        </r>
      </text>
    </comment>
    <comment ref="C154" authorId="0">
      <text>
        <r>
          <rPr>
            <b/>
            <sz val="9"/>
            <color indexed="8"/>
            <rFont val="Arial"/>
            <family val="2"/>
          </rPr>
          <t xml:space="preserve">PV N/A
</t>
        </r>
      </text>
    </comment>
    <comment ref="C252" authorId="1">
      <text>
        <r>
          <rPr>
            <b/>
            <sz val="9"/>
            <rFont val="Tahoma"/>
            <family val="0"/>
          </rPr>
          <t>FDL N/A</t>
        </r>
        <r>
          <rPr>
            <sz val="9"/>
            <rFont val="Tahoma"/>
            <family val="0"/>
          </rPr>
          <t xml:space="preserve">
</t>
        </r>
      </text>
    </comment>
    <comment ref="C255" authorId="1">
      <text>
        <r>
          <rPr>
            <b/>
            <sz val="9"/>
            <rFont val="Tahoma"/>
            <family val="0"/>
          </rPr>
          <t>FDL N/A</t>
        </r>
        <r>
          <rPr>
            <sz val="9"/>
            <rFont val="Tahoma"/>
            <family val="0"/>
          </rPr>
          <t xml:space="preserve">
</t>
        </r>
      </text>
    </comment>
    <comment ref="C218" authorId="1">
      <text>
        <r>
          <rPr>
            <b/>
            <sz val="9"/>
            <rFont val="Tahoma"/>
            <family val="0"/>
          </rPr>
          <t xml:space="preserve">FDL N/A
</t>
        </r>
      </text>
    </comment>
    <comment ref="C223" authorId="1">
      <text>
        <r>
          <rPr>
            <b/>
            <sz val="9"/>
            <rFont val="Tahoma"/>
            <family val="0"/>
          </rPr>
          <t xml:space="preserve">FDL N/A
</t>
        </r>
        <r>
          <rPr>
            <sz val="9"/>
            <rFont val="Tahoma"/>
            <family val="0"/>
          </rPr>
          <t xml:space="preserve">
</t>
        </r>
      </text>
    </comment>
    <comment ref="C234" authorId="1">
      <text>
        <r>
          <rPr>
            <b/>
            <sz val="9"/>
            <rFont val="Tahoma"/>
            <family val="0"/>
          </rPr>
          <t>Paola
Mgarr</t>
        </r>
      </text>
    </comment>
    <comment ref="C240" authorId="1">
      <text>
        <r>
          <rPr>
            <b/>
            <sz val="9"/>
            <rFont val="Tahoma"/>
            <family val="0"/>
          </rPr>
          <t>Paola</t>
        </r>
        <r>
          <rPr>
            <sz val="9"/>
            <rFont val="Tahoma"/>
            <family val="0"/>
          </rPr>
          <t xml:space="preserve">
Mgarr</t>
        </r>
      </text>
    </comment>
    <comment ref="C160" authorId="1">
      <text>
        <r>
          <rPr>
            <sz val="9"/>
            <rFont val="Tahoma"/>
            <family val="0"/>
          </rPr>
          <t xml:space="preserve">
PAOLA</t>
        </r>
      </text>
    </comment>
    <comment ref="C157" authorId="1">
      <text>
        <r>
          <rPr>
            <b/>
            <sz val="9"/>
            <rFont val="Tahoma"/>
            <family val="0"/>
          </rPr>
          <t xml:space="preserve">Paola
</t>
        </r>
      </text>
    </comment>
    <comment ref="C165" authorId="1">
      <text>
        <r>
          <rPr>
            <b/>
            <sz val="9"/>
            <rFont val="Tahoma"/>
            <family val="0"/>
          </rPr>
          <t>Mgarr</t>
        </r>
      </text>
    </comment>
    <comment ref="C162" authorId="1">
      <text>
        <r>
          <rPr>
            <b/>
            <sz val="9"/>
            <rFont val="Tahoma"/>
            <family val="0"/>
          </rPr>
          <t>Mgarr</t>
        </r>
        <r>
          <rPr>
            <sz val="9"/>
            <rFont val="Tahoma"/>
            <family val="0"/>
          </rPr>
          <t xml:space="preserve">
</t>
        </r>
      </text>
    </comment>
    <comment ref="C225" authorId="1">
      <text>
        <r>
          <rPr>
            <b/>
            <sz val="9"/>
            <rFont val="Tahoma"/>
            <family val="0"/>
          </rPr>
          <t>Birkirkara</t>
        </r>
        <r>
          <rPr>
            <sz val="9"/>
            <rFont val="Tahoma"/>
            <family val="0"/>
          </rPr>
          <t xml:space="preserve">
</t>
        </r>
      </text>
    </comment>
    <comment ref="C229" authorId="1">
      <text>
        <r>
          <rPr>
            <b/>
            <sz val="9"/>
            <rFont val="Tahoma"/>
            <family val="0"/>
          </rPr>
          <t>Birkirkara</t>
        </r>
        <r>
          <rPr>
            <sz val="9"/>
            <rFont val="Tahoma"/>
            <family val="0"/>
          </rPr>
          <t xml:space="preserve">
</t>
        </r>
      </text>
    </comment>
    <comment ref="C243" authorId="1">
      <text>
        <r>
          <rPr>
            <b/>
            <sz val="9"/>
            <rFont val="Tahoma"/>
            <family val="0"/>
          </rPr>
          <t>Phoenix</t>
        </r>
      </text>
    </comment>
    <comment ref="C248" authorId="1">
      <text>
        <r>
          <rPr>
            <b/>
            <sz val="9"/>
            <rFont val="Tahoma"/>
            <family val="0"/>
          </rPr>
          <t>Phoenix</t>
        </r>
        <r>
          <rPr>
            <sz val="9"/>
            <rFont val="Tahoma"/>
            <family val="0"/>
          </rPr>
          <t xml:space="preserve">
</t>
        </r>
      </text>
    </comment>
    <comment ref="C262" authorId="1">
      <text>
        <r>
          <rPr>
            <b/>
            <sz val="9"/>
            <rFont val="Tahoma"/>
            <family val="0"/>
          </rPr>
          <t xml:space="preserve">Phoenix
</t>
        </r>
        <r>
          <rPr>
            <sz val="9"/>
            <rFont val="Tahoma"/>
            <family val="0"/>
          </rPr>
          <t xml:space="preserve">
</t>
        </r>
      </text>
    </comment>
    <comment ref="C211" authorId="1">
      <text>
        <r>
          <rPr>
            <b/>
            <sz val="9"/>
            <rFont val="Tahoma"/>
            <family val="2"/>
          </rPr>
          <t xml:space="preserve">Phoenix N/A
</t>
        </r>
      </text>
    </comment>
  </commentList>
</comments>
</file>

<file path=xl/sharedStrings.xml><?xml version="1.0" encoding="utf-8"?>
<sst xmlns="http://schemas.openxmlformats.org/spreadsheetml/2006/main" count="1479" uniqueCount="322">
  <si>
    <t>Opponents</t>
  </si>
  <si>
    <t>Ranking</t>
  </si>
  <si>
    <t>Matches</t>
  </si>
  <si>
    <t>Points</t>
  </si>
  <si>
    <t>Sets</t>
  </si>
  <si>
    <t>Game</t>
  </si>
  <si>
    <t>Category</t>
  </si>
  <si>
    <t>Home Team</t>
  </si>
  <si>
    <t>Away Team</t>
  </si>
  <si>
    <t>Total</t>
  </si>
  <si>
    <t>#</t>
  </si>
  <si>
    <t>Team</t>
  </si>
  <si>
    <t>Won</t>
  </si>
  <si>
    <t>Lost</t>
  </si>
  <si>
    <t>W/O</t>
  </si>
  <si>
    <t>.</t>
  </si>
  <si>
    <t>Ratio</t>
  </si>
  <si>
    <t>WM-01</t>
  </si>
  <si>
    <t>Mini Volley Girls</t>
  </si>
  <si>
    <t>WM-02</t>
  </si>
  <si>
    <t>WM-03</t>
  </si>
  <si>
    <t>WM-04</t>
  </si>
  <si>
    <t>WM-05</t>
  </si>
  <si>
    <t>WM-06</t>
  </si>
  <si>
    <t>WM-07</t>
  </si>
  <si>
    <t>WM-08</t>
  </si>
  <si>
    <t>WM-09</t>
  </si>
  <si>
    <t>WM-10</t>
  </si>
  <si>
    <t>WM-11</t>
  </si>
  <si>
    <t>WM-12</t>
  </si>
  <si>
    <t>WM-13</t>
  </si>
  <si>
    <t>WM-14</t>
  </si>
  <si>
    <t>Final Ranking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</si>
  <si>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</si>
  <si>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</si>
  <si>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</si>
  <si>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</si>
  <si>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</si>
  <si>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</si>
  <si>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</si>
  <si>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</si>
  <si>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</si>
  <si>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</si>
  <si>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</si>
  <si>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</si>
  <si>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</si>
  <si>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</si>
  <si>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</si>
  <si>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</si>
  <si>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WM-31</t>
  </si>
  <si>
    <t>WM-32</t>
  </si>
  <si>
    <t>WM-33</t>
  </si>
  <si>
    <t>WM-34</t>
  </si>
  <si>
    <t>WM-35</t>
  </si>
  <si>
    <t>WM-36</t>
  </si>
  <si>
    <t>WM-37</t>
  </si>
  <si>
    <t>WM-38</t>
  </si>
  <si>
    <t>WM-39</t>
  </si>
  <si>
    <t>WM-40</t>
  </si>
  <si>
    <t>WM-41</t>
  </si>
  <si>
    <t>WM-42</t>
  </si>
  <si>
    <t>WM-43</t>
  </si>
  <si>
    <t>WM-44</t>
  </si>
  <si>
    <t>WM-45</t>
  </si>
  <si>
    <t>WM-46</t>
  </si>
  <si>
    <t>WM-47</t>
  </si>
  <si>
    <t>WM-48</t>
  </si>
  <si>
    <t>WM-49</t>
  </si>
  <si>
    <t>WM-50</t>
  </si>
  <si>
    <t>WM-51</t>
  </si>
  <si>
    <t>WM-52</t>
  </si>
  <si>
    <t>WM-53</t>
  </si>
  <si>
    <t>WM-54</t>
  </si>
  <si>
    <t>WM-55</t>
  </si>
  <si>
    <t>WM-56</t>
  </si>
  <si>
    <t>WM-57</t>
  </si>
  <si>
    <t>WM-58</t>
  </si>
  <si>
    <t>WM-59</t>
  </si>
  <si>
    <t>WY-01</t>
  </si>
  <si>
    <t>U13 Girls</t>
  </si>
  <si>
    <t>WY-02</t>
  </si>
  <si>
    <t>WY-03</t>
  </si>
  <si>
    <t>WY-04</t>
  </si>
  <si>
    <t>WY-05</t>
  </si>
  <si>
    <t>WY-06</t>
  </si>
  <si>
    <t>WY-07</t>
  </si>
  <si>
    <t>WY-08</t>
  </si>
  <si>
    <t>WY-09</t>
  </si>
  <si>
    <t>WY-10</t>
  </si>
  <si>
    <t>WY-11</t>
  </si>
  <si>
    <t>WY-12</t>
  </si>
  <si>
    <t>WY-13</t>
  </si>
  <si>
    <t>WY-14</t>
  </si>
  <si>
    <t>Walk-Over</t>
  </si>
  <si>
    <t>WY-15</t>
  </si>
  <si>
    <t>WY-16</t>
  </si>
  <si>
    <t>WY-17</t>
  </si>
  <si>
    <t>WY-18</t>
  </si>
  <si>
    <t>WY-19</t>
  </si>
  <si>
    <t>WY-20</t>
  </si>
  <si>
    <t>WY-21</t>
  </si>
  <si>
    <t>WY-22</t>
  </si>
  <si>
    <t>WY-23</t>
  </si>
  <si>
    <t>WY-24</t>
  </si>
  <si>
    <t>WY-25</t>
  </si>
  <si>
    <t>WY-26</t>
  </si>
  <si>
    <t>WY-27</t>
  </si>
  <si>
    <t>WY-28</t>
  </si>
  <si>
    <t>WY-29</t>
  </si>
  <si>
    <t>WY-30</t>
  </si>
  <si>
    <t>http://www.maltavolleyball.org/</t>
  </si>
  <si>
    <t>FIXTURES 2014/5</t>
  </si>
  <si>
    <t>Date</t>
  </si>
  <si>
    <t>Time</t>
  </si>
  <si>
    <t>Venue</t>
  </si>
  <si>
    <t>Result</t>
  </si>
  <si>
    <t>OCTOBER</t>
  </si>
  <si>
    <t>Saturday</t>
  </si>
  <si>
    <t>Sunday</t>
  </si>
  <si>
    <t>15:00</t>
  </si>
  <si>
    <t>Cottonera</t>
  </si>
  <si>
    <t>17:00</t>
  </si>
  <si>
    <t>14:00</t>
  </si>
  <si>
    <t>16:00</t>
  </si>
  <si>
    <t>University</t>
  </si>
  <si>
    <t xml:space="preserve">NOVEMBER </t>
  </si>
  <si>
    <t>KMS ACTIVITY</t>
  </si>
  <si>
    <t>DECEMBER</t>
  </si>
  <si>
    <t>JANUARY</t>
  </si>
  <si>
    <t>15:30</t>
  </si>
  <si>
    <t>FEBRUARY</t>
  </si>
  <si>
    <t>MARCH</t>
  </si>
  <si>
    <t>APRIL</t>
  </si>
  <si>
    <t>MAY</t>
  </si>
  <si>
    <t>Results Breakdown</t>
  </si>
  <si>
    <t>3-0</t>
  </si>
  <si>
    <t>3-1</t>
  </si>
  <si>
    <t>3-2</t>
  </si>
  <si>
    <t>2-3</t>
  </si>
  <si>
    <t>1-3</t>
  </si>
  <si>
    <t>0-3</t>
  </si>
  <si>
    <t>W-01</t>
  </si>
  <si>
    <t>1st Round</t>
  </si>
  <si>
    <t>FLEUR-DE-LYS</t>
  </si>
  <si>
    <t>W-02</t>
  </si>
  <si>
    <t>FLYERS</t>
  </si>
  <si>
    <t>CITADEL INSURANCE PHOENIX</t>
  </si>
  <si>
    <t>W-03</t>
  </si>
  <si>
    <t>MGARR</t>
  </si>
  <si>
    <t>W-04</t>
  </si>
  <si>
    <t>FLYERS 2</t>
  </si>
  <si>
    <t>W-05</t>
  </si>
  <si>
    <t>MELLIEHA</t>
  </si>
  <si>
    <t>QORMI</t>
  </si>
  <si>
    <t>W-06</t>
  </si>
  <si>
    <t>W-07</t>
  </si>
  <si>
    <t>W-08</t>
  </si>
  <si>
    <t>W-09</t>
  </si>
  <si>
    <t>W-10</t>
  </si>
  <si>
    <t>W-11</t>
  </si>
  <si>
    <t>W-12</t>
  </si>
  <si>
    <t>W-13</t>
  </si>
  <si>
    <t>W-14</t>
  </si>
  <si>
    <t>W-15</t>
  </si>
  <si>
    <t>W-16</t>
  </si>
  <si>
    <t>W-17</t>
  </si>
  <si>
    <t>W-18</t>
  </si>
  <si>
    <t>W-19</t>
  </si>
  <si>
    <t>W-20</t>
  </si>
  <si>
    <t>W-21</t>
  </si>
  <si>
    <t>W-22</t>
  </si>
  <si>
    <t>W-23</t>
  </si>
  <si>
    <t>W-24</t>
  </si>
  <si>
    <t>W-25</t>
  </si>
  <si>
    <t>W-26</t>
  </si>
  <si>
    <t>W-27</t>
  </si>
  <si>
    <t>W-28</t>
  </si>
  <si>
    <t>W-29</t>
  </si>
  <si>
    <t>W-30</t>
  </si>
  <si>
    <t>W-31</t>
  </si>
  <si>
    <t>W-32</t>
  </si>
  <si>
    <t>W-33</t>
  </si>
  <si>
    <t>W-34</t>
  </si>
  <si>
    <t>W-35</t>
  </si>
  <si>
    <t>W-36</t>
  </si>
  <si>
    <t>W-37</t>
  </si>
  <si>
    <t>W-38</t>
  </si>
  <si>
    <t>W-39</t>
  </si>
  <si>
    <t>W-40</t>
  </si>
  <si>
    <t>W-41</t>
  </si>
  <si>
    <t>W-42</t>
  </si>
  <si>
    <t>W-43</t>
  </si>
  <si>
    <t>W-44</t>
  </si>
  <si>
    <t>W-45</t>
  </si>
  <si>
    <t>W1-01</t>
  </si>
  <si>
    <t>Women Super League</t>
  </si>
  <si>
    <t>W1-02</t>
  </si>
  <si>
    <t>W1-03</t>
  </si>
  <si>
    <t>W1-04</t>
  </si>
  <si>
    <t>W1-05</t>
  </si>
  <si>
    <t>W1-06</t>
  </si>
  <si>
    <t>W1-07</t>
  </si>
  <si>
    <t>W1-08</t>
  </si>
  <si>
    <t>W1-09</t>
  </si>
  <si>
    <t>W1-10</t>
  </si>
  <si>
    <t>W1-11</t>
  </si>
  <si>
    <t>W1-12</t>
  </si>
  <si>
    <t>W1-13</t>
  </si>
  <si>
    <t>W1-14</t>
  </si>
  <si>
    <t>W1-15</t>
  </si>
  <si>
    <t>W1-16</t>
  </si>
  <si>
    <t>W1-17</t>
  </si>
  <si>
    <t>W1-18</t>
  </si>
  <si>
    <t>W1-19</t>
  </si>
  <si>
    <t>W1-20</t>
  </si>
  <si>
    <t>Women 1st Div</t>
  </si>
  <si>
    <t>W16-01</t>
  </si>
  <si>
    <t>Women U16</t>
  </si>
  <si>
    <t>W16-02</t>
  </si>
  <si>
    <t>W16-03</t>
  </si>
  <si>
    <t>W16-04</t>
  </si>
  <si>
    <t>W16-05</t>
  </si>
  <si>
    <t>W16-06</t>
  </si>
  <si>
    <t>W16-07</t>
  </si>
  <si>
    <t>W16-08</t>
  </si>
  <si>
    <t>W16-09</t>
  </si>
  <si>
    <t>W16-10</t>
  </si>
  <si>
    <t>W16-11</t>
  </si>
  <si>
    <t>W16-12</t>
  </si>
  <si>
    <t>W16-13</t>
  </si>
  <si>
    <t>W16-14</t>
  </si>
  <si>
    <t>W16-15</t>
  </si>
  <si>
    <t>W16-16</t>
  </si>
  <si>
    <t>W16-17</t>
  </si>
  <si>
    <t>W16-18</t>
  </si>
  <si>
    <t>W18-01</t>
  </si>
  <si>
    <t>Women U18</t>
  </si>
  <si>
    <t>W18-02</t>
  </si>
  <si>
    <t>W18-03</t>
  </si>
  <si>
    <t>W18-04</t>
  </si>
  <si>
    <t>W18-05</t>
  </si>
  <si>
    <t>W18-06</t>
  </si>
  <si>
    <t>W18-07</t>
  </si>
  <si>
    <t>W18-08</t>
  </si>
  <si>
    <t>W18-09</t>
  </si>
  <si>
    <t>W18-10</t>
  </si>
  <si>
    <t>W18-11</t>
  </si>
  <si>
    <t>W18-12</t>
  </si>
  <si>
    <t>2-0</t>
  </si>
  <si>
    <t>2-1</t>
  </si>
  <si>
    <t>1-2</t>
  </si>
  <si>
    <t>0-2</t>
  </si>
  <si>
    <t>MV-01</t>
  </si>
  <si>
    <t>MV-02</t>
  </si>
  <si>
    <t>MV-03</t>
  </si>
  <si>
    <t>MV-04</t>
  </si>
  <si>
    <t>MV-05</t>
  </si>
  <si>
    <t>MV-06</t>
  </si>
  <si>
    <t>MV-07</t>
  </si>
  <si>
    <t>MV-08</t>
  </si>
  <si>
    <t>MV-09</t>
  </si>
  <si>
    <t>MV-10</t>
  </si>
  <si>
    <t>MV-11</t>
  </si>
  <si>
    <t>MV-12</t>
  </si>
  <si>
    <t>MV-13</t>
  </si>
  <si>
    <t>MV-14</t>
  </si>
  <si>
    <t>MV-15</t>
  </si>
  <si>
    <t>WC-01</t>
  </si>
  <si>
    <t>Women National (Fr.Parnis) Cup</t>
  </si>
  <si>
    <t>WC-02</t>
  </si>
  <si>
    <t>WC-03</t>
  </si>
  <si>
    <t>WC-04</t>
  </si>
  <si>
    <t>WC-05</t>
  </si>
  <si>
    <t>WC-06</t>
  </si>
  <si>
    <t>WC-07</t>
  </si>
  <si>
    <t>SCW-01</t>
  </si>
  <si>
    <t>Super Cup Women</t>
  </si>
  <si>
    <t>FDL OFFICE GROUP</t>
  </si>
  <si>
    <t>EASTER SUNDAY</t>
  </si>
  <si>
    <t xml:space="preserve"> PLAYVOLLEY</t>
  </si>
  <si>
    <t>10:15</t>
  </si>
  <si>
    <t>11:00</t>
  </si>
  <si>
    <t>11:45</t>
  </si>
  <si>
    <t>BIRKIRKARA</t>
  </si>
  <si>
    <t>PAOLA HIBS</t>
  </si>
  <si>
    <t>(postponed to 7 Feb 2015)</t>
  </si>
  <si>
    <t xml:space="preserve">(postponed to 10 Jan 2015) </t>
  </si>
  <si>
    <t>10:00</t>
  </si>
  <si>
    <t>09:30</t>
  </si>
  <si>
    <t>MINI VOLLEY CHAMPIONSHIPS 2 vs 2</t>
  </si>
  <si>
    <t>(postponed to 25/4/2015)</t>
  </si>
  <si>
    <t>WS-01</t>
  </si>
  <si>
    <t>WS-02</t>
  </si>
  <si>
    <t>WS-03</t>
  </si>
  <si>
    <t>WS-04</t>
  </si>
  <si>
    <t>WS-05</t>
  </si>
  <si>
    <t>WS-06</t>
  </si>
  <si>
    <t>WS-07</t>
  </si>
  <si>
    <t>WS-08</t>
  </si>
  <si>
    <t>WS-09</t>
  </si>
  <si>
    <t>WS-10</t>
  </si>
  <si>
    <t>WS-11</t>
  </si>
  <si>
    <t>WS-12</t>
  </si>
  <si>
    <t>WS-13</t>
  </si>
  <si>
    <t>WS-14</t>
  </si>
  <si>
    <t>WS-15</t>
  </si>
  <si>
    <t>WS-16</t>
  </si>
  <si>
    <t>WS-17</t>
  </si>
  <si>
    <t>WS-18</t>
  </si>
  <si>
    <t>WS-19</t>
  </si>
  <si>
    <t>WS-20</t>
  </si>
  <si>
    <t>SOCIAL LEAGUE</t>
  </si>
  <si>
    <t>JUNE</t>
  </si>
  <si>
    <t>18:00</t>
  </si>
  <si>
    <t>WC-08</t>
  </si>
  <si>
    <t>xxxxxxxxxxx</t>
  </si>
  <si>
    <t>(final 3)</t>
  </si>
  <si>
    <t>Girls Mini Volley U14</t>
  </si>
  <si>
    <t>13:00</t>
  </si>
  <si>
    <t>PLAYVOLLEY GENERAL MEMBRANE</t>
  </si>
  <si>
    <t>10:30</t>
  </si>
  <si>
    <t>Last Update: 24/5/2015</t>
  </si>
</sst>
</file>

<file path=xl/styles.xml><?xml version="1.0" encoding="utf-8"?>
<styleSheet xmlns="http://schemas.openxmlformats.org/spreadsheetml/2006/main">
  <numFmts count="18">
    <numFmt numFmtId="5" formatCode="&quot;Lm&quot;#,##0;\-&quot;Lm&quot;#,##0"/>
    <numFmt numFmtId="6" formatCode="&quot;Lm&quot;#,##0;[Red]\-&quot;Lm&quot;#,##0"/>
    <numFmt numFmtId="7" formatCode="&quot;Lm&quot;#,##0.00;\-&quot;Lm&quot;#,##0.00"/>
    <numFmt numFmtId="8" formatCode="&quot;Lm&quot;#,##0.00;[Red]\-&quot;Lm&quot;#,##0.00"/>
    <numFmt numFmtId="42" formatCode="_-&quot;Lm&quot;* #,##0_-;\-&quot;Lm&quot;* #,##0_-;_-&quot;Lm&quot;* &quot;-&quot;_-;_-@_-"/>
    <numFmt numFmtId="41" formatCode="_-* #,##0_-;\-* #,##0_-;_-* &quot;-&quot;_-;_-@_-"/>
    <numFmt numFmtId="44" formatCode="_-&quot;Lm&quot;* #,##0.00_-;\-&quot;Lm&quot;* #,##0.00_-;_-&quot;Lm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m/d/yyyy"/>
    <numFmt numFmtId="171" formatCode="d\-mmm"/>
    <numFmt numFmtId="172" formatCode="h:mm"/>
    <numFmt numFmtId="173" formatCode="0.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Tahoma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trike/>
      <sz val="9"/>
      <name val="Arial"/>
      <family val="2"/>
    </font>
    <font>
      <b/>
      <strike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3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5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3" borderId="0" applyNumberFormat="0" applyBorder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21" borderId="0" applyNumberFormat="0" applyBorder="0" applyAlignment="0" applyProtection="0"/>
    <xf numFmtId="0" fontId="1" fillId="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5" borderId="0" applyNumberFormat="0" applyBorder="0" applyAlignment="0" applyProtection="0"/>
    <xf numFmtId="0" fontId="44" fillId="25" borderId="0" applyNumberFormat="0" applyBorder="0" applyAlignment="0" applyProtection="0"/>
    <xf numFmtId="0" fontId="2" fillId="17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3" borderId="0" applyNumberFormat="0" applyBorder="0" applyAlignment="0" applyProtection="0"/>
    <xf numFmtId="0" fontId="44" fillId="29" borderId="0" applyNumberFormat="0" applyBorder="0" applyAlignment="0" applyProtection="0"/>
    <xf numFmtId="0" fontId="2" fillId="5" borderId="0" applyNumberFormat="0" applyBorder="0" applyAlignment="0" applyProtection="0"/>
    <xf numFmtId="0" fontId="44" fillId="30" borderId="0" applyNumberFormat="0" applyBorder="0" applyAlignment="0" applyProtection="0"/>
    <xf numFmtId="0" fontId="2" fillId="23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23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5" fillId="40" borderId="0" applyNumberFormat="0" applyBorder="0" applyAlignment="0" applyProtection="0"/>
    <xf numFmtId="0" fontId="3" fillId="41" borderId="0" applyNumberFormat="0" applyBorder="0" applyAlignment="0" applyProtection="0"/>
    <xf numFmtId="0" fontId="46" fillId="42" borderId="1" applyNumberFormat="0" applyAlignment="0" applyProtection="0"/>
    <xf numFmtId="0" fontId="4" fillId="3" borderId="2" applyNumberFormat="0" applyAlignment="0" applyProtection="0"/>
    <xf numFmtId="0" fontId="47" fillId="43" borderId="3" applyNumberFormat="0" applyAlignment="0" applyProtection="0"/>
    <xf numFmtId="0" fontId="5" fillId="27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7" fillId="45" borderId="0" applyNumberFormat="0" applyBorder="0" applyAlignment="0" applyProtection="0"/>
    <xf numFmtId="0" fontId="50" fillId="0" borderId="5" applyNumberFormat="0" applyFill="0" applyAlignment="0" applyProtection="0"/>
    <xf numFmtId="0" fontId="8" fillId="0" borderId="6" applyNumberFormat="0" applyFill="0" applyAlignment="0" applyProtection="0"/>
    <xf numFmtId="0" fontId="51" fillId="0" borderId="7" applyNumberFormat="0" applyFill="0" applyAlignment="0" applyProtection="0"/>
    <xf numFmtId="0" fontId="9" fillId="0" borderId="8" applyNumberFormat="0" applyFill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46" borderId="1" applyNumberFormat="0" applyAlignment="0" applyProtection="0"/>
    <xf numFmtId="0" fontId="12" fillId="5" borderId="2" applyNumberFormat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47" borderId="0" applyNumberFormat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Alignment="0" applyProtection="0"/>
    <xf numFmtId="0" fontId="56" fillId="42" borderId="15" applyNumberFormat="0" applyAlignment="0" applyProtection="0"/>
    <xf numFmtId="0" fontId="15" fillId="3" borderId="16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7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49" fontId="19" fillId="5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0" fillId="1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20" fillId="0" borderId="21" xfId="0" applyFont="1" applyFill="1" applyBorder="1" applyAlignment="1">
      <alignment horizontal="center"/>
    </xf>
    <xf numFmtId="0" fontId="20" fillId="10" borderId="21" xfId="0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20" fillId="0" borderId="22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20" fillId="10" borderId="20" xfId="0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2" xfId="0" applyFont="1" applyBorder="1" applyAlignment="1">
      <alignment horizontal="center" wrapText="1"/>
    </xf>
    <xf numFmtId="0" fontId="19" fillId="0" borderId="22" xfId="0" applyFont="1" applyFill="1" applyBorder="1" applyAlignment="1">
      <alignment horizontal="center"/>
    </xf>
    <xf numFmtId="0" fontId="19" fillId="10" borderId="22" xfId="0" applyFont="1" applyFill="1" applyBorder="1" applyAlignment="1">
      <alignment horizontal="center"/>
    </xf>
    <xf numFmtId="0" fontId="19" fillId="0" borderId="22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19" fillId="10" borderId="19" xfId="0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19" fillId="20" borderId="19" xfId="0" applyFont="1" applyFill="1" applyBorder="1" applyAlignment="1">
      <alignment horizontal="center"/>
    </xf>
    <xf numFmtId="49" fontId="19" fillId="20" borderId="19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0" fontId="20" fillId="45" borderId="19" xfId="0" applyFont="1" applyFill="1" applyBorder="1" applyAlignment="1">
      <alignment/>
    </xf>
    <xf numFmtId="171" fontId="20" fillId="45" borderId="23" xfId="0" applyNumberFormat="1" applyFont="1" applyFill="1" applyBorder="1" applyAlignment="1">
      <alignment/>
    </xf>
    <xf numFmtId="49" fontId="20" fillId="45" borderId="19" xfId="0" applyNumberFormat="1" applyFont="1" applyFill="1" applyBorder="1" applyAlignment="1">
      <alignment horizontal="left"/>
    </xf>
    <xf numFmtId="0" fontId="20" fillId="45" borderId="19" xfId="0" applyFont="1" applyFill="1" applyBorder="1" applyAlignment="1">
      <alignment horizontal="center"/>
    </xf>
    <xf numFmtId="0" fontId="20" fillId="45" borderId="0" xfId="0" applyFont="1" applyFill="1" applyBorder="1" applyAlignment="1">
      <alignment/>
    </xf>
    <xf numFmtId="171" fontId="20" fillId="45" borderId="0" xfId="0" applyNumberFormat="1" applyFont="1" applyFill="1" applyBorder="1" applyAlignment="1">
      <alignment/>
    </xf>
    <xf numFmtId="49" fontId="20" fillId="45" borderId="0" xfId="0" applyNumberFormat="1" applyFont="1" applyFill="1" applyBorder="1" applyAlignment="1">
      <alignment horizontal="left"/>
    </xf>
    <xf numFmtId="0" fontId="20" fillId="45" borderId="0" xfId="0" applyFont="1" applyFill="1" applyBorder="1" applyAlignment="1">
      <alignment horizontal="center"/>
    </xf>
    <xf numFmtId="0" fontId="19" fillId="45" borderId="0" xfId="0" applyFont="1" applyFill="1" applyBorder="1" applyAlignment="1">
      <alignment horizontal="center"/>
    </xf>
    <xf numFmtId="49" fontId="20" fillId="45" borderId="23" xfId="0" applyNumberFormat="1" applyFont="1" applyFill="1" applyBorder="1" applyAlignment="1">
      <alignment horizontal="left"/>
    </xf>
    <xf numFmtId="0" fontId="20" fillId="5" borderId="19" xfId="0" applyFont="1" applyFill="1" applyBorder="1" applyAlignment="1">
      <alignment/>
    </xf>
    <xf numFmtId="171" fontId="20" fillId="5" borderId="19" xfId="0" applyNumberFormat="1" applyFont="1" applyFill="1" applyBorder="1" applyAlignment="1">
      <alignment/>
    </xf>
    <xf numFmtId="49" fontId="20" fillId="5" borderId="19" xfId="0" applyNumberFormat="1" applyFont="1" applyFill="1" applyBorder="1" applyAlignment="1">
      <alignment horizontal="left"/>
    </xf>
    <xf numFmtId="0" fontId="20" fillId="5" borderId="27" xfId="0" applyFont="1" applyFill="1" applyBorder="1" applyAlignment="1">
      <alignment horizontal="center"/>
    </xf>
    <xf numFmtId="0" fontId="20" fillId="5" borderId="0" xfId="0" applyFont="1" applyFill="1" applyBorder="1" applyAlignment="1">
      <alignment/>
    </xf>
    <xf numFmtId="171" fontId="20" fillId="5" borderId="0" xfId="0" applyNumberFormat="1" applyFont="1" applyFill="1" applyBorder="1" applyAlignment="1">
      <alignment/>
    </xf>
    <xf numFmtId="0" fontId="20" fillId="5" borderId="19" xfId="0" applyFont="1" applyFill="1" applyBorder="1" applyAlignment="1">
      <alignment horizontal="center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171" fontId="20" fillId="5" borderId="23" xfId="0" applyNumberFormat="1" applyFont="1" applyFill="1" applyBorder="1" applyAlignment="1">
      <alignment/>
    </xf>
    <xf numFmtId="49" fontId="20" fillId="5" borderId="19" xfId="0" applyNumberFormat="1" applyFont="1" applyFill="1" applyBorder="1" applyAlignment="1">
      <alignment horizontal="center"/>
    </xf>
    <xf numFmtId="49" fontId="20" fillId="45" borderId="28" xfId="0" applyNumberFormat="1" applyFont="1" applyFill="1" applyBorder="1" applyAlignment="1">
      <alignment horizontal="left"/>
    </xf>
    <xf numFmtId="0" fontId="20" fillId="45" borderId="28" xfId="0" applyFont="1" applyFill="1" applyBorder="1" applyAlignment="1">
      <alignment horizontal="center"/>
    </xf>
    <xf numFmtId="0" fontId="19" fillId="45" borderId="19" xfId="0" applyFont="1" applyFill="1" applyBorder="1" applyAlignment="1">
      <alignment horizontal="center"/>
    </xf>
    <xf numFmtId="49" fontId="20" fillId="5" borderId="20" xfId="0" applyNumberFormat="1" applyFont="1" applyFill="1" applyBorder="1" applyAlignment="1">
      <alignment horizontal="left"/>
    </xf>
    <xf numFmtId="49" fontId="20" fillId="45" borderId="20" xfId="0" applyNumberFormat="1" applyFont="1" applyFill="1" applyBorder="1" applyAlignment="1">
      <alignment horizontal="left"/>
    </xf>
    <xf numFmtId="0" fontId="20" fillId="45" borderId="20" xfId="0" applyFont="1" applyFill="1" applyBorder="1" applyAlignment="1">
      <alignment horizontal="center"/>
    </xf>
    <xf numFmtId="0" fontId="19" fillId="45" borderId="20" xfId="0" applyFont="1" applyFill="1" applyBorder="1" applyAlignment="1">
      <alignment horizontal="center"/>
    </xf>
    <xf numFmtId="0" fontId="20" fillId="45" borderId="23" xfId="0" applyFont="1" applyFill="1" applyBorder="1" applyAlignment="1">
      <alignment horizontal="center"/>
    </xf>
    <xf numFmtId="0" fontId="20" fillId="45" borderId="23" xfId="0" applyFont="1" applyFill="1" applyBorder="1" applyAlignment="1">
      <alignment/>
    </xf>
    <xf numFmtId="171" fontId="20" fillId="45" borderId="19" xfId="0" applyNumberFormat="1" applyFont="1" applyFill="1" applyBorder="1" applyAlignment="1">
      <alignment/>
    </xf>
    <xf numFmtId="0" fontId="19" fillId="45" borderId="22" xfId="0" applyFont="1" applyFill="1" applyBorder="1" applyAlignment="1">
      <alignment horizontal="center"/>
    </xf>
    <xf numFmtId="0" fontId="19" fillId="45" borderId="27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45" borderId="22" xfId="0" applyFont="1" applyFill="1" applyBorder="1" applyAlignment="1">
      <alignment horizontal="center"/>
    </xf>
    <xf numFmtId="0" fontId="19" fillId="45" borderId="29" xfId="0" applyFont="1" applyFill="1" applyBorder="1" applyAlignment="1">
      <alignment horizontal="center"/>
    </xf>
    <xf numFmtId="171" fontId="20" fillId="45" borderId="19" xfId="0" applyNumberFormat="1" applyFont="1" applyFill="1" applyBorder="1" applyAlignment="1">
      <alignment horizontal="center"/>
    </xf>
    <xf numFmtId="171" fontId="19" fillId="45" borderId="19" xfId="0" applyNumberFormat="1" applyFont="1" applyFill="1" applyBorder="1" applyAlignment="1">
      <alignment horizontal="center"/>
    </xf>
    <xf numFmtId="0" fontId="20" fillId="45" borderId="30" xfId="0" applyFont="1" applyFill="1" applyBorder="1" applyAlignment="1">
      <alignment horizontal="center"/>
    </xf>
    <xf numFmtId="171" fontId="20" fillId="5" borderId="19" xfId="0" applyNumberFormat="1" applyFont="1" applyFill="1" applyBorder="1" applyAlignment="1">
      <alignment horizontal="center"/>
    </xf>
    <xf numFmtId="171" fontId="19" fillId="5" borderId="19" xfId="0" applyNumberFormat="1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/>
    </xf>
    <xf numFmtId="0" fontId="20" fillId="5" borderId="29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9" fillId="5" borderId="27" xfId="0" applyFont="1" applyFill="1" applyBorder="1" applyAlignment="1">
      <alignment horizontal="center"/>
    </xf>
    <xf numFmtId="49" fontId="20" fillId="45" borderId="20" xfId="0" applyNumberFormat="1" applyFont="1" applyFill="1" applyBorder="1" applyAlignment="1">
      <alignment/>
    </xf>
    <xf numFmtId="171" fontId="20" fillId="45" borderId="23" xfId="0" applyNumberFormat="1" applyFont="1" applyFill="1" applyBorder="1" applyAlignment="1">
      <alignment horizontal="center"/>
    </xf>
    <xf numFmtId="171" fontId="20" fillId="0" borderId="0" xfId="0" applyNumberFormat="1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49" fontId="20" fillId="5" borderId="27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171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5" borderId="19" xfId="0" applyFont="1" applyFill="1" applyBorder="1" applyAlignment="1">
      <alignment horizontal="center"/>
    </xf>
    <xf numFmtId="49" fontId="37" fillId="5" borderId="19" xfId="0" applyNumberFormat="1" applyFont="1" applyFill="1" applyBorder="1" applyAlignment="1">
      <alignment horizontal="center"/>
    </xf>
    <xf numFmtId="0" fontId="37" fillId="5" borderId="19" xfId="0" applyNumberFormat="1" applyFont="1" applyFill="1" applyBorder="1" applyAlignment="1">
      <alignment horizontal="center"/>
    </xf>
    <xf numFmtId="49" fontId="37" fillId="5" borderId="19" xfId="0" applyNumberFormat="1" applyFont="1" applyFill="1" applyBorder="1" applyAlignment="1">
      <alignment/>
    </xf>
    <xf numFmtId="0" fontId="38" fillId="0" borderId="19" xfId="0" applyFont="1" applyBorder="1" applyAlignment="1">
      <alignment horizontal="center" wrapText="1"/>
    </xf>
    <xf numFmtId="0" fontId="36" fillId="10" borderId="19" xfId="0" applyFont="1" applyFill="1" applyBorder="1" applyAlignment="1">
      <alignment horizontal="center"/>
    </xf>
    <xf numFmtId="0" fontId="37" fillId="3" borderId="19" xfId="0" applyFont="1" applyFill="1" applyBorder="1" applyAlignment="1">
      <alignment horizontal="center"/>
    </xf>
    <xf numFmtId="0" fontId="36" fillId="3" borderId="19" xfId="0" applyFont="1" applyFill="1" applyBorder="1" applyAlignment="1">
      <alignment horizontal="center"/>
    </xf>
    <xf numFmtId="0" fontId="36" fillId="0" borderId="19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49" fontId="23" fillId="3" borderId="0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0" xfId="0" applyNumberFormat="1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6" fillId="10" borderId="22" xfId="0" applyFont="1" applyFill="1" applyBorder="1" applyAlignment="1">
      <alignment horizontal="center"/>
    </xf>
    <xf numFmtId="0" fontId="36" fillId="0" borderId="22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5" borderId="23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49" fontId="19" fillId="5" borderId="20" xfId="0" applyNumberFormat="1" applyFont="1" applyFill="1" applyBorder="1" applyAlignment="1">
      <alignment horizontal="center"/>
    </xf>
    <xf numFmtId="0" fontId="19" fillId="5" borderId="20" xfId="0" applyNumberFormat="1" applyFont="1" applyFill="1" applyBorder="1" applyAlignment="1">
      <alignment horizontal="center"/>
    </xf>
    <xf numFmtId="49" fontId="37" fillId="5" borderId="20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36" fillId="10" borderId="31" xfId="0" applyFont="1" applyFill="1" applyBorder="1" applyAlignment="1">
      <alignment horizontal="center"/>
    </xf>
    <xf numFmtId="0" fontId="37" fillId="3" borderId="31" xfId="0" applyFont="1" applyFill="1" applyBorder="1" applyAlignment="1">
      <alignment horizontal="center"/>
    </xf>
    <xf numFmtId="0" fontId="36" fillId="0" borderId="31" xfId="0" applyNumberFormat="1" applyFont="1" applyFill="1" applyBorder="1" applyAlignment="1">
      <alignment horizontal="center"/>
    </xf>
    <xf numFmtId="0" fontId="20" fillId="5" borderId="31" xfId="0" applyFont="1" applyFill="1" applyBorder="1" applyAlignment="1">
      <alignment/>
    </xf>
    <xf numFmtId="49" fontId="20" fillId="5" borderId="31" xfId="0" applyNumberFormat="1" applyFont="1" applyFill="1" applyBorder="1" applyAlignment="1">
      <alignment horizontal="left"/>
    </xf>
    <xf numFmtId="171" fontId="20" fillId="5" borderId="32" xfId="0" applyNumberFormat="1" applyFont="1" applyFill="1" applyBorder="1" applyAlignment="1">
      <alignment/>
    </xf>
    <xf numFmtId="49" fontId="20" fillId="45" borderId="31" xfId="0" applyNumberFormat="1" applyFont="1" applyFill="1" applyBorder="1" applyAlignment="1">
      <alignment horizontal="left"/>
    </xf>
    <xf numFmtId="0" fontId="20" fillId="45" borderId="31" xfId="0" applyFont="1" applyFill="1" applyBorder="1" applyAlignment="1">
      <alignment horizontal="center"/>
    </xf>
    <xf numFmtId="0" fontId="19" fillId="45" borderId="31" xfId="0" applyFont="1" applyFill="1" applyBorder="1" applyAlignment="1">
      <alignment horizontal="center"/>
    </xf>
    <xf numFmtId="0" fontId="19" fillId="45" borderId="0" xfId="0" applyNumberFormat="1" applyFont="1" applyFill="1" applyBorder="1" applyAlignment="1">
      <alignment horizontal="center"/>
    </xf>
    <xf numFmtId="0" fontId="19" fillId="5" borderId="0" xfId="0" applyNumberFormat="1" applyFont="1" applyFill="1" applyBorder="1" applyAlignment="1">
      <alignment horizontal="center"/>
    </xf>
    <xf numFmtId="49" fontId="20" fillId="45" borderId="33" xfId="0" applyNumberFormat="1" applyFont="1" applyFill="1" applyBorder="1" applyAlignment="1">
      <alignment horizontal="left"/>
    </xf>
    <xf numFmtId="0" fontId="20" fillId="45" borderId="34" xfId="0" applyFont="1" applyFill="1" applyBorder="1" applyAlignment="1">
      <alignment horizontal="center"/>
    </xf>
    <xf numFmtId="49" fontId="20" fillId="45" borderId="35" xfId="0" applyNumberFormat="1" applyFont="1" applyFill="1" applyBorder="1" applyAlignment="1">
      <alignment horizontal="left"/>
    </xf>
    <xf numFmtId="0" fontId="20" fillId="45" borderId="35" xfId="0" applyFont="1" applyFill="1" applyBorder="1" applyAlignment="1">
      <alignment horizontal="center"/>
    </xf>
    <xf numFmtId="49" fontId="41" fillId="5" borderId="19" xfId="0" applyNumberFormat="1" applyFont="1" applyFill="1" applyBorder="1" applyAlignment="1">
      <alignment horizontal="left"/>
    </xf>
    <xf numFmtId="0" fontId="41" fillId="5" borderId="19" xfId="0" applyFont="1" applyFill="1" applyBorder="1" applyAlignment="1">
      <alignment horizontal="center"/>
    </xf>
    <xf numFmtId="0" fontId="42" fillId="5" borderId="19" xfId="0" applyFont="1" applyFill="1" applyBorder="1" applyAlignment="1">
      <alignment horizontal="center"/>
    </xf>
    <xf numFmtId="49" fontId="41" fillId="5" borderId="19" xfId="0" applyNumberFormat="1" applyFont="1" applyFill="1" applyBorder="1" applyAlignment="1">
      <alignment horizontal="center"/>
    </xf>
    <xf numFmtId="0" fontId="36" fillId="0" borderId="3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36" fillId="10" borderId="36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37" fillId="3" borderId="37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36" fillId="10" borderId="37" xfId="0" applyFont="1" applyFill="1" applyBorder="1" applyAlignment="1">
      <alignment horizontal="center"/>
    </xf>
    <xf numFmtId="0" fontId="36" fillId="0" borderId="36" xfId="0" applyNumberFormat="1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36" fillId="0" borderId="37" xfId="0" applyNumberFormat="1" applyFont="1" applyFill="1" applyBorder="1" applyAlignment="1">
      <alignment horizontal="center"/>
    </xf>
    <xf numFmtId="0" fontId="36" fillId="3" borderId="27" xfId="0" applyFont="1" applyFill="1" applyBorder="1" applyAlignment="1">
      <alignment horizontal="center"/>
    </xf>
    <xf numFmtId="0" fontId="37" fillId="5" borderId="20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6" fillId="0" borderId="39" xfId="0" applyFont="1" applyFill="1" applyBorder="1" applyAlignment="1">
      <alignment horizontal="center"/>
    </xf>
    <xf numFmtId="0" fontId="37" fillId="3" borderId="3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36" fillId="10" borderId="39" xfId="0" applyFont="1" applyFill="1" applyBorder="1" applyAlignment="1">
      <alignment horizontal="center"/>
    </xf>
    <xf numFmtId="0" fontId="36" fillId="0" borderId="39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center"/>
    </xf>
    <xf numFmtId="0" fontId="38" fillId="0" borderId="0" xfId="93" applyFont="1" applyFill="1" applyBorder="1" applyAlignment="1">
      <alignment horizontal="center" wrapText="1"/>
      <protection/>
    </xf>
    <xf numFmtId="49" fontId="19" fillId="45" borderId="19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45" borderId="31" xfId="0" applyFont="1" applyFill="1" applyBorder="1" applyAlignment="1">
      <alignment/>
    </xf>
    <xf numFmtId="171" fontId="20" fillId="45" borderId="31" xfId="0" applyNumberFormat="1" applyFont="1" applyFill="1" applyBorder="1" applyAlignment="1">
      <alignment/>
    </xf>
    <xf numFmtId="0" fontId="20" fillId="45" borderId="27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173" fontId="36" fillId="0" borderId="19" xfId="0" applyNumberFormat="1" applyFont="1" applyFill="1" applyBorder="1" applyAlignment="1">
      <alignment horizontal="center"/>
    </xf>
    <xf numFmtId="0" fontId="36" fillId="3" borderId="22" xfId="0" applyFont="1" applyFill="1" applyBorder="1" applyAlignment="1">
      <alignment horizontal="center"/>
    </xf>
    <xf numFmtId="0" fontId="37" fillId="0" borderId="40" xfId="0" applyFont="1" applyBorder="1" applyAlignment="1">
      <alignment horizontal="center" wrapText="1"/>
    </xf>
    <xf numFmtId="0" fontId="37" fillId="0" borderId="41" xfId="0" applyFont="1" applyBorder="1" applyAlignment="1">
      <alignment horizontal="center" wrapText="1"/>
    </xf>
    <xf numFmtId="0" fontId="36" fillId="0" borderId="42" xfId="0" applyFont="1" applyFill="1" applyBorder="1" applyAlignment="1">
      <alignment horizontal="center"/>
    </xf>
    <xf numFmtId="0" fontId="37" fillId="0" borderId="43" xfId="0" applyFont="1" applyBorder="1" applyAlignment="1">
      <alignment horizontal="center" wrapText="1"/>
    </xf>
    <xf numFmtId="0" fontId="20" fillId="0" borderId="42" xfId="0" applyFont="1" applyFill="1" applyBorder="1" applyAlignment="1">
      <alignment horizontal="center"/>
    </xf>
    <xf numFmtId="0" fontId="36" fillId="10" borderId="42" xfId="0" applyFont="1" applyFill="1" applyBorder="1" applyAlignment="1">
      <alignment horizontal="center"/>
    </xf>
    <xf numFmtId="0" fontId="36" fillId="0" borderId="42" xfId="0" applyNumberFormat="1" applyFont="1" applyFill="1" applyBorder="1" applyAlignment="1">
      <alignment horizontal="center"/>
    </xf>
    <xf numFmtId="0" fontId="37" fillId="0" borderId="44" xfId="0" applyFont="1" applyBorder="1" applyAlignment="1">
      <alignment horizontal="center" wrapText="1"/>
    </xf>
    <xf numFmtId="0" fontId="36" fillId="10" borderId="20" xfId="0" applyFont="1" applyFill="1" applyBorder="1" applyAlignment="1">
      <alignment horizontal="center"/>
    </xf>
    <xf numFmtId="0" fontId="36" fillId="0" borderId="20" xfId="0" applyNumberFormat="1" applyFont="1" applyFill="1" applyBorder="1" applyAlignment="1">
      <alignment horizontal="center"/>
    </xf>
    <xf numFmtId="0" fontId="37" fillId="0" borderId="31" xfId="0" applyFont="1" applyBorder="1" applyAlignment="1">
      <alignment horizontal="center" wrapText="1"/>
    </xf>
    <xf numFmtId="49" fontId="20" fillId="45" borderId="19" xfId="0" applyNumberFormat="1" applyFont="1" applyFill="1" applyBorder="1" applyAlignment="1">
      <alignment/>
    </xf>
    <xf numFmtId="49" fontId="20" fillId="45" borderId="0" xfId="0" applyNumberFormat="1" applyFont="1" applyFill="1" applyBorder="1" applyAlignment="1">
      <alignment/>
    </xf>
    <xf numFmtId="49" fontId="20" fillId="5" borderId="19" xfId="0" applyNumberFormat="1" applyFont="1" applyFill="1" applyBorder="1" applyAlignment="1">
      <alignment/>
    </xf>
    <xf numFmtId="49" fontId="20" fillId="45" borderId="23" xfId="0" applyNumberFormat="1" applyFont="1" applyFill="1" applyBorder="1" applyAlignment="1">
      <alignment/>
    </xf>
    <xf numFmtId="49" fontId="20" fillId="5" borderId="23" xfId="0" applyNumberFormat="1" applyFont="1" applyFill="1" applyBorder="1" applyAlignment="1">
      <alignment horizontal="left"/>
    </xf>
    <xf numFmtId="0" fontId="19" fillId="5" borderId="31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171" fontId="20" fillId="5" borderId="20" xfId="0" applyNumberFormat="1" applyFont="1" applyFill="1" applyBorder="1" applyAlignment="1">
      <alignment horizontal="center"/>
    </xf>
    <xf numFmtId="171" fontId="19" fillId="5" borderId="20" xfId="0" applyNumberFormat="1" applyFont="1" applyFill="1" applyBorder="1" applyAlignment="1">
      <alignment horizontal="center"/>
    </xf>
    <xf numFmtId="1" fontId="19" fillId="5" borderId="20" xfId="0" applyNumberFormat="1" applyFont="1" applyFill="1" applyBorder="1" applyAlignment="1">
      <alignment horizontal="center"/>
    </xf>
    <xf numFmtId="171" fontId="20" fillId="5" borderId="31" xfId="0" applyNumberFormat="1" applyFont="1" applyFill="1" applyBorder="1" applyAlignment="1">
      <alignment horizontal="center"/>
    </xf>
    <xf numFmtId="171" fontId="19" fillId="5" borderId="31" xfId="0" applyNumberFormat="1" applyFont="1" applyFill="1" applyBorder="1" applyAlignment="1">
      <alignment horizontal="center"/>
    </xf>
    <xf numFmtId="49" fontId="20" fillId="5" borderId="39" xfId="0" applyNumberFormat="1" applyFont="1" applyFill="1" applyBorder="1" applyAlignment="1">
      <alignment horizontal="left"/>
    </xf>
    <xf numFmtId="49" fontId="19" fillId="5" borderId="31" xfId="0" applyNumberFormat="1" applyFont="1" applyFill="1" applyBorder="1" applyAlignment="1">
      <alignment horizontal="center"/>
    </xf>
    <xf numFmtId="171" fontId="19" fillId="45" borderId="20" xfId="0" applyNumberFormat="1" applyFont="1" applyFill="1" applyBorder="1" applyAlignment="1">
      <alignment horizontal="center"/>
    </xf>
    <xf numFmtId="49" fontId="20" fillId="45" borderId="20" xfId="0" applyNumberFormat="1" applyFont="1" applyFill="1" applyBorder="1" applyAlignment="1">
      <alignment/>
    </xf>
    <xf numFmtId="49" fontId="19" fillId="45" borderId="20" xfId="0" applyNumberFormat="1" applyFont="1" applyFill="1" applyBorder="1" applyAlignment="1">
      <alignment horizontal="center"/>
    </xf>
    <xf numFmtId="49" fontId="20" fillId="45" borderId="31" xfId="0" applyNumberFormat="1" applyFont="1" applyFill="1" applyBorder="1" applyAlignment="1">
      <alignment/>
    </xf>
    <xf numFmtId="171" fontId="20" fillId="45" borderId="31" xfId="0" applyNumberFormat="1" applyFont="1" applyFill="1" applyBorder="1" applyAlignment="1">
      <alignment horizontal="center"/>
    </xf>
    <xf numFmtId="171" fontId="19" fillId="45" borderId="31" xfId="0" applyNumberFormat="1" applyFont="1" applyFill="1" applyBorder="1" applyAlignment="1">
      <alignment horizontal="center"/>
    </xf>
    <xf numFmtId="49" fontId="19" fillId="45" borderId="31" xfId="0" applyNumberFormat="1" applyFont="1" applyFill="1" applyBorder="1" applyAlignment="1">
      <alignment horizontal="center"/>
    </xf>
    <xf numFmtId="0" fontId="20" fillId="45" borderId="45" xfId="0" applyFont="1" applyFill="1" applyBorder="1" applyAlignment="1">
      <alignment horizontal="center"/>
    </xf>
    <xf numFmtId="0" fontId="27" fillId="0" borderId="46" xfId="0" applyFont="1" applyFill="1" applyBorder="1" applyAlignment="1">
      <alignment/>
    </xf>
    <xf numFmtId="0" fontId="20" fillId="0" borderId="46" xfId="0" applyFont="1" applyFill="1" applyBorder="1" applyAlignment="1">
      <alignment/>
    </xf>
    <xf numFmtId="171" fontId="20" fillId="0" borderId="46" xfId="0" applyNumberFormat="1" applyFont="1" applyFill="1" applyBorder="1" applyAlignment="1">
      <alignment/>
    </xf>
    <xf numFmtId="49" fontId="20" fillId="0" borderId="46" xfId="0" applyNumberFormat="1" applyFont="1" applyFill="1" applyBorder="1" applyAlignment="1">
      <alignment horizontal="left"/>
    </xf>
    <xf numFmtId="0" fontId="20" fillId="0" borderId="46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28" fillId="0" borderId="4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49" fontId="20" fillId="5" borderId="26" xfId="0" applyNumberFormat="1" applyFont="1" applyFill="1" applyBorder="1" applyAlignment="1">
      <alignment horizontal="left"/>
    </xf>
    <xf numFmtId="0" fontId="36" fillId="0" borderId="47" xfId="0" applyFont="1" applyFill="1" applyBorder="1" applyAlignment="1">
      <alignment horizontal="center"/>
    </xf>
    <xf numFmtId="49" fontId="41" fillId="45" borderId="31" xfId="0" applyNumberFormat="1" applyFont="1" applyFill="1" applyBorder="1" applyAlignment="1">
      <alignment horizontal="left"/>
    </xf>
    <xf numFmtId="0" fontId="20" fillId="5" borderId="23" xfId="0" applyFont="1" applyFill="1" applyBorder="1" applyAlignment="1">
      <alignment/>
    </xf>
    <xf numFmtId="49" fontId="20" fillId="5" borderId="29" xfId="0" applyNumberFormat="1" applyFont="1" applyFill="1" applyBorder="1" applyAlignment="1">
      <alignment horizontal="left"/>
    </xf>
    <xf numFmtId="171" fontId="20" fillId="5" borderId="31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9" fontId="19" fillId="5" borderId="19" xfId="0" applyNumberFormat="1" applyFont="1" applyFill="1" applyBorder="1" applyAlignment="1">
      <alignment horizontal="center"/>
    </xf>
    <xf numFmtId="0" fontId="19" fillId="5" borderId="1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10" borderId="21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19" fillId="13" borderId="23" xfId="0" applyFont="1" applyFill="1" applyBorder="1" applyAlignment="1">
      <alignment horizontal="center"/>
    </xf>
    <xf numFmtId="0" fontId="19" fillId="13" borderId="30" xfId="0" applyFont="1" applyFill="1" applyBorder="1" applyAlignment="1">
      <alignment horizontal="center"/>
    </xf>
    <xf numFmtId="0" fontId="19" fillId="13" borderId="27" xfId="0" applyFont="1" applyFill="1" applyBorder="1" applyAlignment="1">
      <alignment horizontal="center"/>
    </xf>
    <xf numFmtId="0" fontId="33" fillId="13" borderId="27" xfId="0" applyFont="1" applyFill="1" applyBorder="1" applyAlignment="1">
      <alignment horizontal="center"/>
    </xf>
    <xf numFmtId="0" fontId="33" fillId="13" borderId="19" xfId="0" applyFont="1" applyFill="1" applyBorder="1" applyAlignment="1">
      <alignment horizontal="center"/>
    </xf>
    <xf numFmtId="0" fontId="19" fillId="49" borderId="31" xfId="0" applyFont="1" applyFill="1" applyBorder="1" applyAlignment="1">
      <alignment horizontal="center"/>
    </xf>
    <xf numFmtId="0" fontId="33" fillId="13" borderId="23" xfId="0" applyFont="1" applyFill="1" applyBorder="1" applyAlignment="1">
      <alignment horizontal="center"/>
    </xf>
    <xf numFmtId="0" fontId="33" fillId="13" borderId="30" xfId="0" applyFont="1" applyFill="1" applyBorder="1" applyAlignment="1">
      <alignment horizontal="center"/>
    </xf>
    <xf numFmtId="0" fontId="19" fillId="13" borderId="20" xfId="0" applyFont="1" applyFill="1" applyBorder="1" applyAlignment="1">
      <alignment horizontal="center"/>
    </xf>
    <xf numFmtId="0" fontId="19" fillId="20" borderId="19" xfId="0" applyFont="1" applyFill="1" applyBorder="1" applyAlignment="1">
      <alignment horizontal="center"/>
    </xf>
    <xf numFmtId="0" fontId="19" fillId="50" borderId="23" xfId="0" applyFont="1" applyFill="1" applyBorder="1" applyAlignment="1">
      <alignment horizontal="center"/>
    </xf>
    <xf numFmtId="0" fontId="19" fillId="50" borderId="30" xfId="0" applyFont="1" applyFill="1" applyBorder="1" applyAlignment="1">
      <alignment horizontal="center"/>
    </xf>
    <xf numFmtId="0" fontId="19" fillId="50" borderId="27" xfId="0" applyFont="1" applyFill="1" applyBorder="1" applyAlignment="1">
      <alignment horizontal="center"/>
    </xf>
    <xf numFmtId="9" fontId="20" fillId="0" borderId="0" xfId="98" applyFont="1" applyFill="1" applyBorder="1" applyAlignment="1" applyProtection="1">
      <alignment horizontal="center"/>
      <protection/>
    </xf>
    <xf numFmtId="0" fontId="29" fillId="0" borderId="0" xfId="85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170" fontId="19" fillId="51" borderId="0" xfId="0" applyNumberFormat="1" applyFont="1" applyFill="1" applyBorder="1" applyAlignment="1">
      <alignment horizontal="center"/>
    </xf>
    <xf numFmtId="0" fontId="20" fillId="0" borderId="48" xfId="0" applyFont="1" applyFill="1" applyBorder="1" applyAlignment="1">
      <alignment/>
    </xf>
    <xf numFmtId="0" fontId="19" fillId="20" borderId="19" xfId="0" applyNumberFormat="1" applyFont="1" applyFill="1" applyBorder="1" applyAlignment="1">
      <alignment horizontal="center"/>
    </xf>
    <xf numFmtId="0" fontId="19" fillId="13" borderId="35" xfId="0" applyFont="1" applyFill="1" applyBorder="1" applyAlignment="1">
      <alignment horizontal="center"/>
    </xf>
    <xf numFmtId="0" fontId="60" fillId="52" borderId="23" xfId="0" applyFont="1" applyFill="1" applyBorder="1" applyAlignment="1">
      <alignment horizontal="center"/>
    </xf>
    <xf numFmtId="0" fontId="60" fillId="52" borderId="30" xfId="0" applyFont="1" applyFill="1" applyBorder="1" applyAlignment="1">
      <alignment horizontal="center"/>
    </xf>
    <xf numFmtId="0" fontId="60" fillId="52" borderId="27" xfId="0" applyFont="1" applyFill="1" applyBorder="1" applyAlignment="1">
      <alignment horizontal="center"/>
    </xf>
    <xf numFmtId="0" fontId="60" fillId="52" borderId="31" xfId="0" applyFont="1" applyFill="1" applyBorder="1" applyAlignment="1">
      <alignment horizontal="center"/>
    </xf>
    <xf numFmtId="0" fontId="60" fillId="5" borderId="23" xfId="0" applyFont="1" applyFill="1" applyBorder="1" applyAlignment="1">
      <alignment horizontal="center"/>
    </xf>
    <xf numFmtId="0" fontId="60" fillId="5" borderId="30" xfId="0" applyFont="1" applyFill="1" applyBorder="1" applyAlignment="1">
      <alignment horizontal="center"/>
    </xf>
    <xf numFmtId="0" fontId="60" fillId="5" borderId="27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37" fillId="5" borderId="19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1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49" fontId="37" fillId="5" borderId="19" xfId="0" applyNumberFormat="1" applyFont="1" applyFill="1" applyBorder="1" applyAlignment="1">
      <alignment horizontal="center"/>
    </xf>
    <xf numFmtId="49" fontId="23" fillId="3" borderId="0" xfId="0" applyNumberFormat="1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10" borderId="20" xfId="0" applyFont="1" applyFill="1" applyBorder="1" applyAlignment="1">
      <alignment horizontal="center"/>
    </xf>
    <xf numFmtId="49" fontId="36" fillId="0" borderId="20" xfId="0" applyNumberFormat="1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37" fillId="10" borderId="31" xfId="0" applyFont="1" applyFill="1" applyBorder="1" applyAlignment="1">
      <alignment horizontal="center"/>
    </xf>
    <xf numFmtId="49" fontId="36" fillId="0" borderId="31" xfId="0" applyNumberFormat="1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19" fillId="53" borderId="19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Hyperlink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2</xdr:col>
      <xdr:colOff>638175</xdr:colOff>
      <xdr:row>0</xdr:row>
      <xdr:rowOff>1323975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1431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342900</xdr:rowOff>
    </xdr:from>
    <xdr:to>
      <xdr:col>18</xdr:col>
      <xdr:colOff>209550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342900"/>
          <a:ext cx="74390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1619250</xdr:colOff>
      <xdr:row>0</xdr:row>
      <xdr:rowOff>1400175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19526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447675</xdr:rowOff>
    </xdr:from>
    <xdr:to>
      <xdr:col>18</xdr:col>
      <xdr:colOff>542925</xdr:colOff>
      <xdr:row>0</xdr:row>
      <xdr:rowOff>1019175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447675"/>
          <a:ext cx="64293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2</xdr:col>
      <xdr:colOff>419100</xdr:colOff>
      <xdr:row>0</xdr:row>
      <xdr:rowOff>1323975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762125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352425</xdr:rowOff>
    </xdr:from>
    <xdr:to>
      <xdr:col>8</xdr:col>
      <xdr:colOff>47625</xdr:colOff>
      <xdr:row>0</xdr:row>
      <xdr:rowOff>942975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352425"/>
          <a:ext cx="27432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2</xdr:col>
      <xdr:colOff>581025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943100" cy="125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342900</xdr:rowOff>
    </xdr:from>
    <xdr:to>
      <xdr:col>18</xdr:col>
      <xdr:colOff>247650</xdr:colOff>
      <xdr:row>0</xdr:row>
      <xdr:rowOff>1028700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42900"/>
          <a:ext cx="563880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0</xdr:row>
      <xdr:rowOff>85725</xdr:rowOff>
    </xdr:from>
    <xdr:to>
      <xdr:col>7</xdr:col>
      <xdr:colOff>1238250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85725"/>
          <a:ext cx="20669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2</xdr:col>
      <xdr:colOff>600075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15906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3</xdr:col>
      <xdr:colOff>9525</xdr:colOff>
      <xdr:row>0</xdr:row>
      <xdr:rowOff>1495425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4193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2</xdr:col>
      <xdr:colOff>1495425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4479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2</xdr:col>
      <xdr:colOff>895350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7811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904875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9716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2</xdr:col>
      <xdr:colOff>904875</xdr:colOff>
      <xdr:row>0</xdr:row>
      <xdr:rowOff>1400175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211455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ltavolleyball.org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2"/>
  <sheetViews>
    <sheetView showGridLines="0" zoomScalePageLayoutView="0" workbookViewId="0" topLeftCell="E1">
      <selection activeCell="Q19" sqref="Q19"/>
    </sheetView>
  </sheetViews>
  <sheetFormatPr defaultColWidth="8.8515625" defaultRowHeight="12.75"/>
  <cols>
    <col min="1" max="1" width="7.00390625" style="0" customWidth="1"/>
    <col min="2" max="2" width="16.00390625" style="0" customWidth="1"/>
    <col min="3" max="3" width="31.8515625" style="0" customWidth="1"/>
    <col min="4" max="4" width="32.7109375" style="0" customWidth="1"/>
    <col min="5" max="6" width="2.00390625" style="1" customWidth="1"/>
    <col min="7" max="14" width="3.00390625" style="1" customWidth="1"/>
    <col min="15" max="15" width="8.8515625" style="0" customWidth="1"/>
    <col min="16" max="16" width="2.00390625" style="0" customWidth="1"/>
    <col min="17" max="17" width="33.421875" style="0" customWidth="1"/>
    <col min="18" max="18" width="5.00390625" style="0" customWidth="1"/>
    <col min="19" max="19" width="4.7109375" style="0" customWidth="1"/>
    <col min="20" max="21" width="4.421875" style="0" customWidth="1"/>
    <col min="22" max="22" width="6.140625" style="0" customWidth="1"/>
    <col min="23" max="23" width="4.7109375" style="0" customWidth="1"/>
    <col min="24" max="24" width="4.421875" style="0" customWidth="1"/>
    <col min="25" max="25" width="5.140625" style="0" customWidth="1"/>
    <col min="26" max="26" width="4.7109375" style="0" customWidth="1"/>
    <col min="27" max="27" width="4.421875" style="0" customWidth="1"/>
    <col min="28" max="28" width="5.140625" style="0" customWidth="1"/>
  </cols>
  <sheetData>
    <row r="1" ht="128.25" customHeight="1"/>
    <row r="2" spans="1:28" ht="12.75">
      <c r="A2" s="2"/>
      <c r="B2" s="2"/>
      <c r="C2" s="296" t="s">
        <v>0</v>
      </c>
      <c r="D2" s="296"/>
      <c r="E2" s="297"/>
      <c r="F2" s="297"/>
      <c r="G2" s="298"/>
      <c r="H2" s="298"/>
      <c r="I2" s="298"/>
      <c r="J2" s="298"/>
      <c r="K2" s="298"/>
      <c r="L2" s="298"/>
      <c r="M2" s="298"/>
      <c r="N2" s="298"/>
      <c r="O2" s="5"/>
      <c r="P2" s="6"/>
      <c r="Q2" s="6" t="s">
        <v>1</v>
      </c>
      <c r="R2" s="299" t="s">
        <v>2</v>
      </c>
      <c r="S2" s="299"/>
      <c r="T2" s="299"/>
      <c r="U2" s="299"/>
      <c r="V2" s="6" t="s">
        <v>3</v>
      </c>
      <c r="W2" s="300" t="s">
        <v>4</v>
      </c>
      <c r="X2" s="300"/>
      <c r="Y2" s="300"/>
      <c r="Z2" s="300" t="s">
        <v>3</v>
      </c>
      <c r="AA2" s="300"/>
      <c r="AB2" s="300"/>
    </row>
    <row r="3" spans="1:28" ht="12.75">
      <c r="A3" s="8" t="s">
        <v>5</v>
      </c>
      <c r="B3" s="8" t="s">
        <v>6</v>
      </c>
      <c r="C3" s="9" t="s">
        <v>7</v>
      </c>
      <c r="D3" s="9" t="s">
        <v>8</v>
      </c>
      <c r="E3" s="293" t="s">
        <v>4</v>
      </c>
      <c r="F3" s="293"/>
      <c r="G3" s="294">
        <v>1</v>
      </c>
      <c r="H3" s="294"/>
      <c r="I3" s="293">
        <v>2</v>
      </c>
      <c r="J3" s="293"/>
      <c r="K3" s="294">
        <v>3</v>
      </c>
      <c r="L3" s="294"/>
      <c r="M3" s="293" t="s">
        <v>9</v>
      </c>
      <c r="N3" s="293"/>
      <c r="O3" s="5"/>
      <c r="P3" s="6" t="s">
        <v>10</v>
      </c>
      <c r="Q3" s="6" t="s">
        <v>11</v>
      </c>
      <c r="R3" s="7" t="s">
        <v>9</v>
      </c>
      <c r="S3" s="6" t="s">
        <v>12</v>
      </c>
      <c r="T3" s="6" t="s">
        <v>13</v>
      </c>
      <c r="U3" s="10" t="s">
        <v>14</v>
      </c>
      <c r="V3" s="6" t="s">
        <v>15</v>
      </c>
      <c r="W3" s="6" t="s">
        <v>12</v>
      </c>
      <c r="X3" s="11" t="s">
        <v>13</v>
      </c>
      <c r="Y3" s="6" t="s">
        <v>16</v>
      </c>
      <c r="Z3" s="6" t="s">
        <v>12</v>
      </c>
      <c r="AA3" s="11" t="s">
        <v>13</v>
      </c>
      <c r="AB3" s="6" t="s">
        <v>16</v>
      </c>
    </row>
    <row r="4" spans="1:28" ht="12.75">
      <c r="A4" s="2" t="s">
        <v>17</v>
      </c>
      <c r="B4" s="2" t="s">
        <v>18</v>
      </c>
      <c r="C4" s="12"/>
      <c r="D4" s="12"/>
      <c r="E4" s="4"/>
      <c r="F4" s="4"/>
      <c r="G4" s="13"/>
      <c r="H4" s="13"/>
      <c r="I4" s="4"/>
      <c r="J4" s="4"/>
      <c r="K4" s="13"/>
      <c r="L4" s="13"/>
      <c r="M4" s="4"/>
      <c r="N4" s="4"/>
      <c r="O4" s="14"/>
      <c r="P4" s="3">
        <v>1</v>
      </c>
      <c r="Q4" s="3"/>
      <c r="R4" s="4">
        <f aca="true" t="shared" si="0" ref="R4:R11">S4+T4+U4</f>
        <v>0</v>
      </c>
      <c r="S4" s="4">
        <f>COUNTIF($F$7,"=2")+COUNTIF($F$10,"=2")+COUNTIF($F$13,"=2")+COUNTIF($E$16,"=2")+COUNTIF($E$21,"=2")+COUNTIF($E$26,"=2")+COUNTIF($E$31,"=2")+COUNTIF($E$35,"=2")+COUNTIF($E$38,"=2")+COUNTIF($E$41,"=2")+COUNTIF($F$44,"=2")+COUNTIF($F$49,"=2")+COUNTIF($F$54,"=2")+COUNTIF($F$59,"=2")</f>
        <v>0</v>
      </c>
      <c r="T4" s="4">
        <f>SUM(IF($F$7&lt;$E$7,1,0))+SUM(IF($F$10&lt;$E$10,1,0))+SUM(IF($F$13&lt;$E$13,1,0))+SUM(IF($E$16&lt;$F$16,1,0))+SUM(IF($E$21&lt;$F$21,1,0))+SUM(IF($E$26&lt;$F$26,1,0))+SUM(IF($E$31&lt;$F$31,1,0))+SUM(IF($E$35&lt;$F$35,1,0))+SUM(IF($E$38&lt;$F$38,1,0))+SUM(IF($E$41&lt;$F$41,1,0))+SUM(IF($F$44&lt;$E$44,1,0))+SUM(IF($F$49&lt;$E$49,1,0))+SUM(IF($F$54&lt;$E$54,1,0))+SUM(IF($F$59&lt;$E$59,1,0))</f>
        <v>0</v>
      </c>
      <c r="U4" s="4"/>
      <c r="V4" s="3">
        <f aca="true" t="shared" si="1" ref="V4:V11">(S4*$R$15)+(T4*$R$16)</f>
        <v>0</v>
      </c>
      <c r="W4" s="4">
        <f>$F$7+$F$10+$F$13+$E$16+$E$21+$E$26+$E$31+$E$35+$E$38+$E$41+$F$44+$F$49+$F$54+$F$59</f>
        <v>0</v>
      </c>
      <c r="X4" s="4">
        <f>$E$7+$E$10+$E$13+$F$16+$F$21+$F$26+$F$31+$F$35+$F$38+$F$41+$E$44+$E$49+$E$54+$E$59</f>
        <v>0</v>
      </c>
      <c r="Y4" s="4" t="str">
        <f aca="true" t="shared" si="2" ref="Y4:Y11">IF(X4=0,"MAX",W4/X4)</f>
        <v>MAX</v>
      </c>
      <c r="Z4" s="4">
        <f>$N$7+$N$10+$N$13+$M$16+$M$21+$M$26+$M$31+$M$35+$M$38+$M$41+$N$44+$N$49+$N$54+$N$59</f>
        <v>0</v>
      </c>
      <c r="AA4" s="4">
        <f>$M$7+$M$10+$M$13+$N$16+$N$21+$N$26+$N$31+$N$35+$N$38+$N$41+$M$44+$M$49+$M$54+$M$59</f>
        <v>0</v>
      </c>
      <c r="AB4" s="4" t="str">
        <f aca="true" t="shared" si="3" ref="AB4:AB11">IF(AA4=0,"MAX",Z4/AA4)</f>
        <v>MAX</v>
      </c>
    </row>
    <row r="5" spans="1:28" ht="12.75">
      <c r="A5" s="2" t="s">
        <v>19</v>
      </c>
      <c r="B5" s="2" t="s">
        <v>18</v>
      </c>
      <c r="C5" s="12"/>
      <c r="D5" s="12"/>
      <c r="E5" s="4"/>
      <c r="F5" s="4"/>
      <c r="G5" s="13"/>
      <c r="H5" s="13"/>
      <c r="I5" s="4"/>
      <c r="J5" s="4"/>
      <c r="K5" s="13"/>
      <c r="L5" s="13"/>
      <c r="M5" s="4"/>
      <c r="N5" s="4"/>
      <c r="O5" s="14"/>
      <c r="P5" s="3">
        <v>2</v>
      </c>
      <c r="Q5" s="15"/>
      <c r="R5" s="4">
        <f t="shared" si="0"/>
        <v>0</v>
      </c>
      <c r="S5" s="16">
        <f>COUNTIF($F$5,"=2")+COUNTIF($E$8,"=2")+COUNTIF($E$13,"=2")+COUNTIF($E$18,"=2")+COUNTIF($E$23,"=2")+COUNTIF($F$27,"=2")+COUNTIF($F$30,"=2")+COUNTIF($E$33,"=2")+COUNTIF($F$36,"=2")+COUNTIF($F$41,"=2")+COUNTIF($F$46,"=2")+COUNTIF($F$51,"=2")+COUNTIF($E$55,"=2")+COUNTIF($E$58,"=2")</f>
        <v>0</v>
      </c>
      <c r="T5" s="16">
        <f>SUM(IF($F$5&lt;$E$5,1,0))+SUM(IF($E$8&lt;$F$8,1,0))+SUM(IF($E$13&lt;$F$13,1,0))+SUM(IF($E$18&lt;$F$18,1,0))+SUM(IF($E$23&lt;$F$23,1,0))+SUM(IF($F$27&lt;$E$27,1,0))+SUM(IF($F$30&lt;$E$30,1,0))+SUM(IF($E$33&lt;$F$33,1,0))+SUM(IF($F$36&lt;$E$36,1,0))+SUM(IF($F$41&lt;$E$41,1,0))+SUM(IF($F$46&lt;$E$46,1,0))+SUM(IF($F$51&lt;$E$51,1,0))+SUM(IF($E$55&lt;$F$55,1,0))+SUM(IF($E$58&lt;$F$58,1,0))</f>
        <v>0</v>
      </c>
      <c r="U5" s="17"/>
      <c r="V5" s="3">
        <f t="shared" si="1"/>
        <v>0</v>
      </c>
      <c r="W5" s="18">
        <f>$F$5+$E$8+$E$13+$E$18+$E$23+$F$27+$F$30+$E$33+$F$36+$F$41+$F$46+$F$51+$E$55+$E$58</f>
        <v>0</v>
      </c>
      <c r="X5" s="16">
        <f>$E$5+$F$8+$F$13+$F$18+$F$23+$E$27+$E$30+$F$33+$E$36+$E$41+$E$46+$E$51+$F$55+$F$58</f>
        <v>0</v>
      </c>
      <c r="Y5" s="4" t="str">
        <f t="shared" si="2"/>
        <v>MAX</v>
      </c>
      <c r="Z5" s="16">
        <f>$N$5+$M$8+$M$13+$M$18+$M$23+$N$27+$N$30+$M$33+$N$36+$N$41+$N$46+$N$51+$M$55+$M$58</f>
        <v>0</v>
      </c>
      <c r="AA5" s="18">
        <f>$M$5+$N$8+$N$13+$N$18+$N$23+$M$27+$M$30+$N$33+$M$36+$M$41+$M$46+$M$51+$N$55+$N$58</f>
        <v>0</v>
      </c>
      <c r="AB5" s="4" t="str">
        <f t="shared" si="3"/>
        <v>MAX</v>
      </c>
    </row>
    <row r="6" spans="1:28" ht="12.75">
      <c r="A6" s="2" t="s">
        <v>20</v>
      </c>
      <c r="B6" s="2" t="s">
        <v>18</v>
      </c>
      <c r="C6" s="12"/>
      <c r="D6" s="12"/>
      <c r="E6" s="4"/>
      <c r="F6" s="4"/>
      <c r="G6" s="13"/>
      <c r="H6" s="13"/>
      <c r="I6" s="4"/>
      <c r="J6" s="4"/>
      <c r="K6" s="13"/>
      <c r="L6" s="13"/>
      <c r="M6" s="4"/>
      <c r="N6" s="4"/>
      <c r="O6" s="14"/>
      <c r="P6" s="3">
        <v>3</v>
      </c>
      <c r="Q6" s="3"/>
      <c r="R6" s="4">
        <f t="shared" si="0"/>
        <v>0</v>
      </c>
      <c r="S6" s="4">
        <f>COUNTIF($E$7,"=2")+COUNTIF($F$11,"=2")+COUNTIF($F$14,"=2")+COUNTIF($F$17,"=2")+COUNTIF($F$20,"=2")+COUNTIF($E$25,"=2")+COUNTIF($E$30,"=2")+COUNTIF($F$35,"=2")+COUNTIF($E$39,"=2")+COUNTIF($E$42,"=2")+COUNTIF($E$45,"=2")+COUNTIF($E$48,"=2")+COUNTIF($F$53,"=2")+COUNTIF($F$58,"=2")</f>
        <v>0</v>
      </c>
      <c r="T6" s="4">
        <f>SUM(IF($E$7&lt;$F$7,1,0))+SUM(IF($F$11&lt;$E$11,1,0))+SUM(IF($F$14&lt;$E$14,1,0))+SUM(IF($F$17&lt;$E$17,1,0))+SUM(IF($F$20&lt;$E$20,1,0))+SUM(IF($E$25&lt;$F$25,1,0))+SUM(IF($E$30&lt;$F$30,1,0))+SUM(IF($F$35&lt;$E$35,1,0))+SUM(IF($E$39&lt;$F$39,1,0))+SUM(IF($E$42&lt;$F$42,1,0))+SUM(IF($E$45&lt;$F$45,1,0))+SUM(IF($E$48&lt;$F$48,1,0))+SUM(IF($F$53&lt;$E$53,1,0))+SUM(IF($F$58&lt;$E$58,1,0))</f>
        <v>0</v>
      </c>
      <c r="U6" s="4"/>
      <c r="V6" s="3">
        <f t="shared" si="1"/>
        <v>0</v>
      </c>
      <c r="W6" s="4">
        <f>$E$7+$F$11+$F$14+$F$17+$F$20+$E$25+$E$30+$F$35+$E$39+$E$42+$E$45+$E$48+$F$53+$F$58</f>
        <v>0</v>
      </c>
      <c r="X6" s="4">
        <f>$F$7+$E$11+$E$14+$E$17+$E$20+$F$25+$F$30+$E$35+$F$39+$F$42+$F$45+$F$48+$E$53+$E$58</f>
        <v>0</v>
      </c>
      <c r="Y6" s="4" t="str">
        <f t="shared" si="2"/>
        <v>MAX</v>
      </c>
      <c r="Z6" s="4">
        <f>$M$6+$M$11+$N$15+$N$18+$N$21+$M$24+$M$29+$N$34+$N$39+$M$43+$M$46+$M$49+$N$52+$N$57</f>
        <v>0</v>
      </c>
      <c r="AA6" s="4">
        <f>$N$7+$M$11+$M$14+$M$17+$M$20+$N$25+$N$30+$M$35+$N$39+$N$42+$N$45+$N$48+$M$53+$M$58</f>
        <v>0</v>
      </c>
      <c r="AB6" s="4" t="str">
        <f t="shared" si="3"/>
        <v>MAX</v>
      </c>
    </row>
    <row r="7" spans="1:28" ht="12.75">
      <c r="A7" s="2" t="s">
        <v>21</v>
      </c>
      <c r="B7" s="2" t="s">
        <v>18</v>
      </c>
      <c r="C7" s="12"/>
      <c r="D7" s="12"/>
      <c r="E7" s="4"/>
      <c r="F7" s="4"/>
      <c r="G7" s="13"/>
      <c r="H7" s="13"/>
      <c r="I7" s="4"/>
      <c r="J7" s="4"/>
      <c r="K7" s="13"/>
      <c r="L7" s="13"/>
      <c r="M7" s="4"/>
      <c r="N7" s="4"/>
      <c r="O7" s="14"/>
      <c r="P7" s="3">
        <v>4</v>
      </c>
      <c r="Q7" s="3"/>
      <c r="R7" s="4">
        <f t="shared" si="0"/>
        <v>0</v>
      </c>
      <c r="S7" s="4">
        <f>COUNTIF($F$4,"=2")+COUNTIF($E$9,"=2")+COUNTIF($E$14,"=2")+COUNTIF($E$19,"=2")+COUNTIF($F$23,"=2")+COUNTIF($F$26,"=2")+COUNTIF($F$29,"=2")+COUNTIF($E$32,"=2")+COUNTIF($F$37,"=2")+COUNTIF($F$42,"=2")+COUNTIF($F$47,"=2")+COUNTIF($E$51,"=2")+COUNTIF($E$54,"=2")+COUNTIF($E$57,"=2")</f>
        <v>0</v>
      </c>
      <c r="T7" s="4">
        <f>SUM(IF($F$4&lt;$E$4,1,0))+SUM(IF($E$9&lt;$F$9,1,0))+SUM(IF($E$14&lt;$F$14,1,0))+SUM(IF($E$19&lt;$F$19,1,0))+SUM(IF($F$23&lt;$E$23,1,0))+SUM(IF($F$26&lt;$E$26,1,0))+SUM(IF($F$29&lt;$E$29,1,0))+SUM(IF($E$32&lt;$F$32,1,0))+SUM(IF($F$37&lt;$E$37,1,0))+SUM(IF($F$42&lt;$E$42,1,0))+SUM(IF($F$47&lt;$E$47,1,0))+SUM(IF($E$51&lt;$F$51,1,0))+SUM(IF($E$54&lt;$F$54,1,0))+SUM(IF($E$57&lt;$F$57,1,0))</f>
        <v>0</v>
      </c>
      <c r="U7" s="4"/>
      <c r="V7" s="3">
        <f t="shared" si="1"/>
        <v>0</v>
      </c>
      <c r="W7" s="4">
        <f>$F$4+$E$9+$E$14+$E$19+$F$23+$F$26+$F$29+$E$32+$F$37+$F$42+$F$47+$E$51+$E$54+$E$57</f>
        <v>0</v>
      </c>
      <c r="X7" s="4">
        <f>$E$4+$F$9+$F$14+$F$19+$E$23+$E$26+$E$29+$F$32+$E$37+$E$42+$E$47+$F$51+$F$54+$F$57</f>
        <v>0</v>
      </c>
      <c r="Y7" s="4" t="str">
        <f t="shared" si="2"/>
        <v>MAX</v>
      </c>
      <c r="Z7" s="4">
        <f>$N$4+$M$9+$M$14+$M$19+$N$23+$N$26+$N$29+$M$32+$N$37+$N$42+$N$47+$M$51+$M$54+$M$57</f>
        <v>0</v>
      </c>
      <c r="AA7" s="4">
        <f>$M$4+$N$9+$N$14+$N$19+$M$23+$M$26+$M$29+$N$32+$M$37+$M$42+$M$47+$N$51+$N$54+$N$57</f>
        <v>0</v>
      </c>
      <c r="AB7" s="4" t="str">
        <f t="shared" si="3"/>
        <v>MAX</v>
      </c>
    </row>
    <row r="8" spans="1:28" ht="12.75">
      <c r="A8" s="2" t="s">
        <v>22</v>
      </c>
      <c r="B8" s="2" t="s">
        <v>18</v>
      </c>
      <c r="C8" s="12"/>
      <c r="D8" s="12"/>
      <c r="E8" s="4"/>
      <c r="F8" s="4"/>
      <c r="G8" s="13"/>
      <c r="H8" s="13"/>
      <c r="I8" s="4"/>
      <c r="J8" s="19"/>
      <c r="K8" s="13"/>
      <c r="L8" s="13"/>
      <c r="M8" s="4"/>
      <c r="N8" s="4"/>
      <c r="O8" s="14"/>
      <c r="P8" s="3">
        <v>5</v>
      </c>
      <c r="Q8" s="3"/>
      <c r="R8" s="4">
        <f t="shared" si="0"/>
        <v>0</v>
      </c>
      <c r="S8" s="4">
        <f>COUNTIF($E$5,"=2")+COUNTIF($E$10,"=2")+COUNTIF($E$15,"=2")+COUNTIF($F$19,"=2")+COUNTIF($F$22,"=2")+COUNTIF($F$25,"=2")+COUNTIF($F$28,"=2")+COUNTIF($F$33,"=2")+COUNTIF($F$38,"=2")+COUNTIF($F$43,"=2")+COUNTIF($E$47,"=2")+COUNTIF($E$50,"=2")+COUNTIF($E$53,"=2")+COUNTIF($E$56,"=2")</f>
        <v>0</v>
      </c>
      <c r="T8" s="4">
        <f>SUM(IF($E$5&lt;$F$5,1,0))+SUM(IF($E$10&lt;$F$10,1,0))+SUM(IF($E$15&lt;$F$15,1,0))+SUM(IF($F$19&lt;$E$19,1,0))+SUM(IF($F$22&lt;$E$22,1,0))+SUM(IF($F$25&lt;$E$25,1,0))+SUM(IF($F$28&lt;$E$28,1,0))+SUM(IF($F$33&lt;$E$33,1,0))+SUM(IF($F$38&lt;$E$38,1,0))+SUM(IF($F$43&lt;$E$43,1,0))+SUM(IF($E$47&lt;$F$47,1,0))+SUM(IF($E$50&lt;$F$50,1,0))+SUM(IF($E$53&lt;$F$53,1,0))+SUM(IF($E$56&lt;$F$56,1,0))</f>
        <v>0</v>
      </c>
      <c r="U8" s="4"/>
      <c r="V8" s="3">
        <f t="shared" si="1"/>
        <v>0</v>
      </c>
      <c r="W8" s="4">
        <f>$E$5+$E$10+$E$15+$F$19+$F$22+$F$25+$F$28+$F$33+$F$38+$F$43+$E$47+$E$50+$E$53+$E$56</f>
        <v>0</v>
      </c>
      <c r="X8" s="4">
        <f>$F$5+$F$10+$F$15+$E$19+$E$22+$E$25+$E$28+$E$33+$E$38+$E$43+$F$47+$F$50+$F$53+$F$56</f>
        <v>0</v>
      </c>
      <c r="Y8" s="4" t="str">
        <f t="shared" si="2"/>
        <v>MAX</v>
      </c>
      <c r="Z8" s="4">
        <f>$M$5+$M$10+$M$15+$N$19+$N$22+$N$25+$N$28+$N$33+$N$38+$N$43+$M$47+$M$50+$M$53+$M$56</f>
        <v>0</v>
      </c>
      <c r="AA8" s="4">
        <f>$N$5+$N$10+$N$15+$M$19+$M$22+$M$25+$M$28+$M$33+$M$38+$M$43+$N$47+$N$50+$N$53+$N$56</f>
        <v>0</v>
      </c>
      <c r="AB8" s="4" t="str">
        <f t="shared" si="3"/>
        <v>MAX</v>
      </c>
    </row>
    <row r="9" spans="1:28" ht="12.75" customHeight="1">
      <c r="A9" s="2" t="s">
        <v>23</v>
      </c>
      <c r="B9" s="2" t="s">
        <v>18</v>
      </c>
      <c r="C9" s="12"/>
      <c r="D9" s="12"/>
      <c r="E9" s="4"/>
      <c r="F9" s="4"/>
      <c r="G9" s="13"/>
      <c r="H9" s="13"/>
      <c r="I9" s="4"/>
      <c r="J9" s="19"/>
      <c r="K9" s="13"/>
      <c r="L9" s="13"/>
      <c r="M9" s="4"/>
      <c r="N9" s="4"/>
      <c r="O9" s="14"/>
      <c r="P9" s="9">
        <v>6</v>
      </c>
      <c r="Q9" s="9"/>
      <c r="R9" s="20">
        <f t="shared" si="0"/>
        <v>0</v>
      </c>
      <c r="S9" s="20">
        <f>COUNTIF($F$6,"=2")+COUNTIF($F$9,"=2")+COUNTIF($F$12,"=2")+COUNTIF($E$17,"=2")+COUNTIF($E$22,"=2")+COUNTIF($E$27,"=2")+COUNTIF($F$31,"=2")+COUNTIF($E$34,"=2")+COUNTIF($F$45,"=2")+COUNTIF($F$50,"=2")+COUNTIF($F$55,"=2")+COUNTIF($E$59,"=2")+COUNTIF($E$37,"=2")+COUNTIF($E$40,"=2")</f>
        <v>0</v>
      </c>
      <c r="T9" s="20">
        <f>SUM(IF($F$6&lt;$E$6,1,0))+SUM(IF($F$9&lt;$E$9,1,0))+SUM(IF($F$12&lt;$E$12,1,0))+SUM(IF($E$17&lt;$F$17,1,0))+SUM(IF($E$22&lt;$F$22,1,0))+SUM(IF($E$27&lt;$F$27,1,0))+SUM(IF($F$31&lt;$E$31,1,0))+SUM(IF($E$34&lt;$F$34,1,0))+SUM(IF($F$45&lt;$E$45,1,0))+SUM(IF($F$50&lt;$E$50,1,0))+SUM(IF($F$55&lt;$E$55,1,0))+SUM(IF($E$59&lt;$F$59,1,0))+SUM(IF($E$37&lt;$F$37,1,0))+SUM(IF($E$40&lt;$F$40,1,0))-2</f>
        <v>-2</v>
      </c>
      <c r="U9" s="20">
        <v>2</v>
      </c>
      <c r="V9" s="9">
        <f t="shared" si="1"/>
        <v>-2</v>
      </c>
      <c r="W9" s="20">
        <f>$F$6+$F$9+$F$12+$E$17+$E$22+$E$27+$F$31+$E$34+$F$45+$F$50+$F$55+$E$59+$E$37+$E$40</f>
        <v>0</v>
      </c>
      <c r="X9" s="20">
        <f>$E$6+$E$9+$E$12+$F$17+$F$22+$F$27+$E$31+$F$34+$E$45+$E$50+$E$55+$F$59+$F$37+$F$40</f>
        <v>0</v>
      </c>
      <c r="Y9" s="20" t="str">
        <f t="shared" si="2"/>
        <v>MAX</v>
      </c>
      <c r="Z9" s="20">
        <f>$N$6+$N$9+$N$12+$M$17+$M$22+$M$27+$N$31+$M$34+$N$45+$N$50+$N$55+$M$59+$M$37+$M$40</f>
        <v>0</v>
      </c>
      <c r="AA9" s="20">
        <f>$M$6+$M$9+$M$12+$N$17+$N$22+$N$27+$M$31+$N$34+$M$45+$M$50+$M$55+$N$59+$N$37+$N$40</f>
        <v>0</v>
      </c>
      <c r="AB9" s="20" t="str">
        <f t="shared" si="3"/>
        <v>MAX</v>
      </c>
    </row>
    <row r="10" spans="1:28" ht="12.75">
      <c r="A10" s="2" t="s">
        <v>24</v>
      </c>
      <c r="B10" s="2" t="s">
        <v>18</v>
      </c>
      <c r="C10" s="12"/>
      <c r="D10" s="12"/>
      <c r="E10" s="4"/>
      <c r="F10" s="4"/>
      <c r="G10" s="13"/>
      <c r="H10" s="13"/>
      <c r="I10" s="4"/>
      <c r="J10" s="19"/>
      <c r="K10" s="13"/>
      <c r="L10" s="13"/>
      <c r="M10" s="4"/>
      <c r="N10" s="4"/>
      <c r="O10" s="14"/>
      <c r="P10" s="21">
        <v>7</v>
      </c>
      <c r="Q10" s="3"/>
      <c r="R10" s="4">
        <f t="shared" si="0"/>
        <v>0</v>
      </c>
      <c r="S10" s="4">
        <f>COUNTIF($E$6,"=2")+COUNTIF($E$11,"=2")+COUNTIF($F$15,"=2")+COUNTIF($F$18,"=2")+COUNTIF($F$21,"=2")+COUNTIF($E$24,"=2")+COUNTIF($E$29,"=2")+COUNTIF($F$34,"=2")+COUNTIF($F$39,"=2")+COUNTIF($E$43,"=2")+COUNTIF($E$46,"=2")+COUNTIF($E$49,"=2")+COUNTIF($F$52,"=2")+COUNTIF($F$57,"=2")</f>
        <v>0</v>
      </c>
      <c r="T10" s="4">
        <f>SUM(IF($E$6&lt;$F$6,1,0))+SUM(IF($E$11&lt;$F$11,1,0))+SUM(IF($F$15&lt;$E$15,1,0))+SUM(IF($F$18&lt;$E$18,1,0))+SUM(IF($F$21&lt;$E$21,1,0))+SUM(IF($E$24&lt;$F$24,1,0))+SUM(IF($E$29&lt;$F$29,1,0))+SUM(IF($F$34&lt;$E$34,1,0))+SUM(IF($F$39&lt;$E$39,1,0))+SUM(IF($E$43&lt;$F$43,1,0))+SUM(IF($E$46&lt;$F$46,1,0))+SUM(IF($E$49&lt;$F$49,1,0))+SUM(IF($F$52&lt;$E$52,1,0))+SUM(IF($F$57&lt;$E$57,1,0))-1</f>
        <v>-1</v>
      </c>
      <c r="U10" s="4">
        <v>1</v>
      </c>
      <c r="V10" s="3">
        <f t="shared" si="1"/>
        <v>-1</v>
      </c>
      <c r="W10" s="4">
        <f>$E$6+$E$11+$F$15+$F$18+$F$21+$E$24+$E$29+$F$34+$F$39+$E$43+$E$46+$E$49+$F$52+$F$57</f>
        <v>0</v>
      </c>
      <c r="X10" s="4">
        <f>$F$5+$F$10+$F$15+$E$19+$E$22+$E$25+$E$28+$E$33+$E$38+$E$43+$F$47+$F$50+$F$53+$F$56</f>
        <v>0</v>
      </c>
      <c r="Y10" s="4" t="str">
        <f t="shared" si="2"/>
        <v>MAX</v>
      </c>
      <c r="Z10" s="4">
        <f>$M$6+$M$11+$N$15+$N$18+$N$21+$M$24+$M$29+$N$34+$N$39+$M$43+$M$46+$M$49+$N$52+$N$57</f>
        <v>0</v>
      </c>
      <c r="AA10" s="4">
        <f>$N$6+$N$11+$M$15+$M$18+$M$21+$N$24+$N$29+$M$34+$M$39+$N$43+$N$46+$N$49+$M$52+$M$57</f>
        <v>0</v>
      </c>
      <c r="AB10" s="4" t="str">
        <f t="shared" si="3"/>
        <v>MAX</v>
      </c>
    </row>
    <row r="11" spans="1:28" ht="12.75">
      <c r="A11" s="2" t="s">
        <v>25</v>
      </c>
      <c r="B11" s="2" t="s">
        <v>18</v>
      </c>
      <c r="C11" s="12"/>
      <c r="D11" s="12"/>
      <c r="E11" s="4"/>
      <c r="F11" s="4"/>
      <c r="G11" s="13"/>
      <c r="H11" s="13"/>
      <c r="I11" s="4"/>
      <c r="J11" s="19"/>
      <c r="K11" s="13"/>
      <c r="L11" s="13"/>
      <c r="M11" s="4"/>
      <c r="N11" s="4"/>
      <c r="O11" s="14"/>
      <c r="P11" s="3">
        <v>8</v>
      </c>
      <c r="Q11" s="3"/>
      <c r="R11" s="4">
        <f t="shared" si="0"/>
        <v>0</v>
      </c>
      <c r="S11" s="4">
        <f>COUNTIF($E$4,"=2")+COUNTIF($F$8,"=2")+COUNTIF($E$12,"=2")+COUNTIF($F$16,"=2")+COUNTIF($E$20,"=2")+COUNTIF($F$24,"=2")+COUNTIF($E$28,"=2")+COUNTIF($F$32,"=2")+COUNTIF($E$36,"=2")+COUNTIF($F$40,"=2")+COUNTIF($E$44,"=2")+COUNTIF($F$48,"=2")+COUNTIF($E$52,"=2")+COUNTIF($F$56,"=2")</f>
        <v>0</v>
      </c>
      <c r="T11" s="4">
        <f>SUM(IF($E$4&lt;$F$4,1,0))+SUM(IF($F$8&lt;$E$8,1,0))+SUM(IF($E$12&lt;$F$12,1,0))+SUM(IF($F$16&lt;$E$16,1,0))+SUM(IF($E$20&lt;$F$20,1,0))+SUM(IF($F$24&lt;$E$24,1,0))+SUM(IF($E$28&lt;$F$28,1,0))+SUM(IF($F$32&lt;$E$32,1,0))+SUM(IF($E$36&lt;$F$36,1,0))+SUM(IF($F$40&lt;$E$40,1,0))+SUM(IF($E$44&lt;$F$44,1,0))+SUM(IF($F$48&lt;$E$48,1,0))+SUM(IF($E$52&lt;$F$52,1,0))+SUM(IF($F$56&lt;$E$56,1,0))-1</f>
        <v>-1</v>
      </c>
      <c r="U11" s="4">
        <v>1</v>
      </c>
      <c r="V11" s="3">
        <f t="shared" si="1"/>
        <v>-1</v>
      </c>
      <c r="W11" s="4">
        <f>$E$4+$F$8+$E$12+$F$16+$E$20+$F$24+$E$28+$F$32+$E$36+$F$40+$E$44+$F$48+$E$52+$F$56</f>
        <v>0</v>
      </c>
      <c r="X11" s="4">
        <f>$F$4+$E$8+$F$12+$E$16+$F$20+$E$24+$F$28+$E$32+$F$36+$E$40+$F$44+$E$48+$F$52+$E$56</f>
        <v>0</v>
      </c>
      <c r="Y11" s="4" t="str">
        <f t="shared" si="2"/>
        <v>MAX</v>
      </c>
      <c r="Z11" s="4">
        <f>$M$4+$N$8+$M$12+$N$16+$M$20+$N$24+$M$28+$N$32+$M$36+$N$40+$M$44+$N$48+$M$52+$N$56</f>
        <v>0</v>
      </c>
      <c r="AA11" s="4">
        <f>$N$4+$M$8+$N$12+$M$16+$N$20+$M$24+$N$28+$M$32+$N$36+$M$40+$N$44+$M$48+$N$52+$M$56</f>
        <v>0</v>
      </c>
      <c r="AB11" s="4" t="str">
        <f t="shared" si="3"/>
        <v>MAX</v>
      </c>
    </row>
    <row r="12" spans="1:28" ht="12.75">
      <c r="A12" s="2" t="s">
        <v>26</v>
      </c>
      <c r="B12" s="2" t="s">
        <v>18</v>
      </c>
      <c r="C12" s="12"/>
      <c r="D12" s="12"/>
      <c r="E12" s="4"/>
      <c r="F12" s="4"/>
      <c r="G12" s="13"/>
      <c r="H12" s="13"/>
      <c r="I12" s="4"/>
      <c r="J12" s="19"/>
      <c r="K12" s="13"/>
      <c r="L12" s="13"/>
      <c r="M12" s="4"/>
      <c r="N12" s="4"/>
      <c r="O12" s="14"/>
      <c r="P12" s="22"/>
      <c r="Q12" s="23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" t="s">
        <v>27</v>
      </c>
      <c r="B13" s="2" t="s">
        <v>18</v>
      </c>
      <c r="C13" s="12"/>
      <c r="D13" s="12"/>
      <c r="E13" s="4"/>
      <c r="F13" s="4"/>
      <c r="G13" s="13"/>
      <c r="H13" s="13"/>
      <c r="I13" s="4"/>
      <c r="J13" s="19"/>
      <c r="K13" s="13"/>
      <c r="L13" s="13"/>
      <c r="M13" s="4"/>
      <c r="N13" s="4"/>
      <c r="O13" s="14"/>
      <c r="P13" s="24"/>
      <c r="Q13" s="5"/>
      <c r="R13" s="5"/>
      <c r="S13" s="5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2.75" customHeight="1">
      <c r="A14" s="2" t="s">
        <v>28</v>
      </c>
      <c r="B14" s="2" t="s">
        <v>18</v>
      </c>
      <c r="C14" s="12"/>
      <c r="D14" s="12"/>
      <c r="E14" s="4"/>
      <c r="F14" s="4"/>
      <c r="G14" s="13"/>
      <c r="H14" s="13"/>
      <c r="I14" s="4"/>
      <c r="J14" s="19"/>
      <c r="K14" s="13"/>
      <c r="L14" s="13"/>
      <c r="M14" s="4"/>
      <c r="N14" s="4"/>
      <c r="O14" s="14"/>
      <c r="P14" s="24"/>
      <c r="Q14" s="295" t="s">
        <v>3</v>
      </c>
      <c r="R14" s="295"/>
      <c r="S14" s="24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" t="s">
        <v>29</v>
      </c>
      <c r="B15" s="2" t="s">
        <v>18</v>
      </c>
      <c r="C15" s="12"/>
      <c r="D15" s="12"/>
      <c r="E15" s="4"/>
      <c r="F15" s="4"/>
      <c r="G15" s="13"/>
      <c r="H15" s="13"/>
      <c r="I15" s="4"/>
      <c r="J15" s="19"/>
      <c r="K15" s="13"/>
      <c r="L15" s="13"/>
      <c r="M15" s="4"/>
      <c r="N15" s="4"/>
      <c r="O15" s="14"/>
      <c r="P15" s="24"/>
      <c r="Q15" s="26" t="s">
        <v>12</v>
      </c>
      <c r="R15" s="26">
        <v>3</v>
      </c>
      <c r="S15" s="24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" t="s">
        <v>30</v>
      </c>
      <c r="B16" s="2" t="s">
        <v>18</v>
      </c>
      <c r="C16" s="12"/>
      <c r="D16" s="12"/>
      <c r="E16" s="4"/>
      <c r="F16" s="4"/>
      <c r="G16" s="13"/>
      <c r="H16" s="13"/>
      <c r="I16" s="4"/>
      <c r="J16" s="19"/>
      <c r="K16" s="13"/>
      <c r="L16" s="13"/>
      <c r="M16" s="4"/>
      <c r="N16" s="4"/>
      <c r="O16" s="14"/>
      <c r="P16" s="24"/>
      <c r="Q16" s="24" t="s">
        <v>13</v>
      </c>
      <c r="R16" s="24">
        <v>1</v>
      </c>
      <c r="S16" s="24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" t="s">
        <v>31</v>
      </c>
      <c r="B17" s="2" t="s">
        <v>18</v>
      </c>
      <c r="C17" s="12"/>
      <c r="D17" s="12"/>
      <c r="E17" s="4"/>
      <c r="F17" s="4"/>
      <c r="G17" s="13"/>
      <c r="H17" s="13"/>
      <c r="I17" s="4"/>
      <c r="J17" s="19"/>
      <c r="K17" s="13"/>
      <c r="L17" s="13"/>
      <c r="M17" s="4"/>
      <c r="N17" s="4"/>
      <c r="O17" s="14"/>
      <c r="P17" s="6"/>
      <c r="Q17" s="6" t="s">
        <v>32</v>
      </c>
      <c r="R17" s="24">
        <v>0</v>
      </c>
      <c r="S17" s="24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" t="s">
        <v>33</v>
      </c>
      <c r="B18" s="2" t="s">
        <v>18</v>
      </c>
      <c r="C18" s="12"/>
      <c r="D18" s="12"/>
      <c r="E18" s="4"/>
      <c r="F18" s="4"/>
      <c r="G18" s="13"/>
      <c r="H18" s="13"/>
      <c r="I18" s="4"/>
      <c r="J18" s="19"/>
      <c r="K18" s="13"/>
      <c r="L18" s="13"/>
      <c r="M18" s="4"/>
      <c r="N18" s="4"/>
      <c r="O18" s="14"/>
      <c r="P18" s="6" t="s">
        <v>10</v>
      </c>
      <c r="Q18" s="6" t="s">
        <v>11</v>
      </c>
      <c r="R18" s="5"/>
      <c r="S18" s="5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2.75" customHeight="1">
      <c r="A19" s="2" t="s">
        <v>34</v>
      </c>
      <c r="B19" s="2" t="s">
        <v>18</v>
      </c>
      <c r="C19" s="12"/>
      <c r="D19" s="12"/>
      <c r="E19" s="4"/>
      <c r="F19" s="4"/>
      <c r="G19" s="13"/>
      <c r="H19" s="13"/>
      <c r="I19" s="4"/>
      <c r="J19" s="19"/>
      <c r="K19" s="13"/>
      <c r="L19" s="13"/>
      <c r="M19" s="4"/>
      <c r="N19" s="4"/>
      <c r="O19" s="14"/>
      <c r="P19" s="3">
        <v>1</v>
      </c>
      <c r="Q19" s="15"/>
      <c r="R19" s="27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" t="s">
        <v>35</v>
      </c>
      <c r="B20" s="2" t="s">
        <v>18</v>
      </c>
      <c r="C20" s="12"/>
      <c r="D20" s="12"/>
      <c r="E20" s="4"/>
      <c r="F20" s="4"/>
      <c r="G20" s="13"/>
      <c r="H20" s="13"/>
      <c r="I20" s="4"/>
      <c r="J20" s="19"/>
      <c r="K20" s="13"/>
      <c r="L20" s="13"/>
      <c r="M20" s="4"/>
      <c r="N20" s="4"/>
      <c r="O20" s="14"/>
      <c r="P20" s="3">
        <v>2</v>
      </c>
      <c r="Q20" s="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" t="s">
        <v>36</v>
      </c>
      <c r="B21" s="2" t="s">
        <v>18</v>
      </c>
      <c r="C21" s="12"/>
      <c r="D21" s="12"/>
      <c r="E21" s="4"/>
      <c r="F21" s="4"/>
      <c r="G21" s="13"/>
      <c r="H21" s="13"/>
      <c r="I21" s="4"/>
      <c r="J21" s="19"/>
      <c r="K21" s="13"/>
      <c r="L21" s="13"/>
      <c r="M21" s="4"/>
      <c r="N21" s="4"/>
      <c r="O21" s="14"/>
      <c r="P21" s="3">
        <v>3</v>
      </c>
      <c r="Q21" s="3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" t="s">
        <v>37</v>
      </c>
      <c r="B22" s="2" t="s">
        <v>18</v>
      </c>
      <c r="C22" s="12"/>
      <c r="D22" s="12"/>
      <c r="E22" s="4"/>
      <c r="F22" s="4"/>
      <c r="G22" s="13"/>
      <c r="H22" s="13"/>
      <c r="I22" s="4"/>
      <c r="J22" s="19"/>
      <c r="K22" s="13"/>
      <c r="L22" s="13"/>
      <c r="M22" s="4"/>
      <c r="N22" s="4"/>
      <c r="O22" s="1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" t="s">
        <v>38</v>
      </c>
      <c r="B23" s="2" t="s">
        <v>18</v>
      </c>
      <c r="C23" s="12"/>
      <c r="D23" s="12"/>
      <c r="E23" s="4"/>
      <c r="F23" s="4"/>
      <c r="G23" s="13"/>
      <c r="H23" s="13"/>
      <c r="I23" s="4"/>
      <c r="J23" s="19"/>
      <c r="K23" s="13"/>
      <c r="L23" s="13"/>
      <c r="M23" s="4"/>
      <c r="N23" s="4"/>
      <c r="O23" s="14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" t="s">
        <v>39</v>
      </c>
      <c r="B24" s="2" t="s">
        <v>18</v>
      </c>
      <c r="C24" s="12"/>
      <c r="D24" s="12"/>
      <c r="E24" s="4"/>
      <c r="F24" s="4"/>
      <c r="G24" s="13"/>
      <c r="H24" s="13"/>
      <c r="I24" s="4"/>
      <c r="J24" s="19"/>
      <c r="K24" s="13"/>
      <c r="L24" s="13"/>
      <c r="M24" s="4"/>
      <c r="N24" s="4"/>
      <c r="O24" s="14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" t="s">
        <v>40</v>
      </c>
      <c r="B25" s="2" t="s">
        <v>18</v>
      </c>
      <c r="C25" s="12"/>
      <c r="D25" s="12"/>
      <c r="E25" s="4"/>
      <c r="F25" s="4"/>
      <c r="G25" s="13"/>
      <c r="H25" s="13"/>
      <c r="I25" s="4"/>
      <c r="J25" s="19"/>
      <c r="K25" s="13"/>
      <c r="L25" s="13"/>
      <c r="M25" s="4"/>
      <c r="N25" s="4"/>
      <c r="O25" s="14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" t="s">
        <v>41</v>
      </c>
      <c r="B26" s="2" t="s">
        <v>18</v>
      </c>
      <c r="C26" s="12"/>
      <c r="D26" s="12"/>
      <c r="E26" s="4"/>
      <c r="F26" s="4"/>
      <c r="G26" s="13"/>
      <c r="H26" s="13"/>
      <c r="I26" s="4"/>
      <c r="J26" s="19"/>
      <c r="K26" s="13"/>
      <c r="L26" s="13"/>
      <c r="M26" s="4"/>
      <c r="N26" s="4"/>
      <c r="O26" s="14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" t="s">
        <v>42</v>
      </c>
      <c r="B27" s="2" t="s">
        <v>18</v>
      </c>
      <c r="C27" s="12"/>
      <c r="D27" s="12"/>
      <c r="E27" s="4"/>
      <c r="F27" s="4"/>
      <c r="G27" s="13"/>
      <c r="H27" s="13"/>
      <c r="I27" s="4"/>
      <c r="J27" s="19"/>
      <c r="K27" s="13"/>
      <c r="L27" s="13"/>
      <c r="M27" s="4"/>
      <c r="N27" s="4"/>
      <c r="O27" s="14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2.75">
      <c r="A28" s="2" t="s">
        <v>43</v>
      </c>
      <c r="B28" s="2" t="s">
        <v>18</v>
      </c>
      <c r="C28" s="12"/>
      <c r="D28" s="12"/>
      <c r="E28" s="4"/>
      <c r="F28" s="4"/>
      <c r="G28" s="13"/>
      <c r="H28" s="13"/>
      <c r="I28" s="4"/>
      <c r="J28" s="19"/>
      <c r="K28" s="13"/>
      <c r="L28" s="13"/>
      <c r="M28" s="4"/>
      <c r="N28" s="4"/>
      <c r="O28" s="14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2.75">
      <c r="A29" s="2" t="s">
        <v>44</v>
      </c>
      <c r="B29" s="2" t="s">
        <v>18</v>
      </c>
      <c r="C29" s="12"/>
      <c r="D29" s="12"/>
      <c r="E29" s="4"/>
      <c r="F29" s="4"/>
      <c r="G29" s="13"/>
      <c r="H29" s="13"/>
      <c r="I29" s="4"/>
      <c r="J29" s="19"/>
      <c r="K29" s="13"/>
      <c r="L29" s="13"/>
      <c r="M29" s="4"/>
      <c r="N29" s="4"/>
      <c r="O29" s="14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2.75">
      <c r="A30" s="2" t="s">
        <v>45</v>
      </c>
      <c r="B30" s="2" t="s">
        <v>18</v>
      </c>
      <c r="C30" s="12"/>
      <c r="D30" s="12"/>
      <c r="E30" s="4"/>
      <c r="F30" s="4"/>
      <c r="G30" s="13"/>
      <c r="H30" s="13"/>
      <c r="I30" s="4"/>
      <c r="J30" s="19"/>
      <c r="K30" s="13"/>
      <c r="L30" s="13"/>
      <c r="M30" s="4"/>
      <c r="N30" s="4"/>
      <c r="O30" s="14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2.75">
      <c r="A31" s="28" t="s">
        <v>46</v>
      </c>
      <c r="B31" s="28" t="s">
        <v>18</v>
      </c>
      <c r="C31" s="29"/>
      <c r="D31" s="29"/>
      <c r="E31" s="30"/>
      <c r="F31" s="30"/>
      <c r="G31" s="31"/>
      <c r="H31" s="31"/>
      <c r="I31" s="30"/>
      <c r="J31" s="32"/>
      <c r="K31" s="31"/>
      <c r="L31" s="31"/>
      <c r="M31" s="30"/>
      <c r="N31" s="30"/>
      <c r="O31" s="14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2.75" customHeight="1">
      <c r="A32" s="33" t="s">
        <v>47</v>
      </c>
      <c r="B32" s="33" t="s">
        <v>18</v>
      </c>
      <c r="C32" s="34"/>
      <c r="D32" s="34"/>
      <c r="E32" s="35"/>
      <c r="F32" s="35"/>
      <c r="G32" s="36"/>
      <c r="H32" s="36"/>
      <c r="I32" s="35"/>
      <c r="J32" s="37"/>
      <c r="K32" s="36"/>
      <c r="L32" s="36"/>
      <c r="M32" s="35"/>
      <c r="N32" s="35"/>
      <c r="O32" s="14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2.75">
      <c r="A33" s="2" t="s">
        <v>48</v>
      </c>
      <c r="B33" s="2" t="s">
        <v>18</v>
      </c>
      <c r="C33" s="12"/>
      <c r="D33" s="12"/>
      <c r="E33" s="4"/>
      <c r="F33" s="4"/>
      <c r="G33" s="13"/>
      <c r="H33" s="13"/>
      <c r="I33" s="4"/>
      <c r="J33" s="19"/>
      <c r="K33" s="13"/>
      <c r="L33" s="13"/>
      <c r="M33" s="4"/>
      <c r="N33" s="4"/>
      <c r="O33" s="14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14" ht="12.75">
      <c r="A34" s="2" t="s">
        <v>49</v>
      </c>
      <c r="B34" s="2" t="s">
        <v>18</v>
      </c>
      <c r="C34" s="12"/>
      <c r="D34" s="12"/>
      <c r="E34" s="4"/>
      <c r="F34" s="4"/>
      <c r="G34" s="13"/>
      <c r="H34" s="13"/>
      <c r="I34" s="4"/>
      <c r="J34" s="19"/>
      <c r="K34" s="13"/>
      <c r="L34" s="13"/>
      <c r="M34" s="4"/>
      <c r="N34" s="4"/>
    </row>
    <row r="35" spans="1:14" ht="12.75">
      <c r="A35" s="2" t="s">
        <v>50</v>
      </c>
      <c r="B35" s="2" t="s">
        <v>18</v>
      </c>
      <c r="C35" s="12"/>
      <c r="D35" s="12"/>
      <c r="E35" s="4"/>
      <c r="F35" s="4"/>
      <c r="G35" s="13"/>
      <c r="H35" s="13"/>
      <c r="I35" s="4"/>
      <c r="J35" s="19"/>
      <c r="K35" s="13"/>
      <c r="L35" s="13"/>
      <c r="M35" s="4"/>
      <c r="N35" s="4"/>
    </row>
    <row r="36" spans="1:14" ht="12.75">
      <c r="A36" s="2" t="s">
        <v>51</v>
      </c>
      <c r="B36" s="2" t="s">
        <v>18</v>
      </c>
      <c r="C36" s="12"/>
      <c r="D36" s="12"/>
      <c r="E36" s="4"/>
      <c r="F36" s="4"/>
      <c r="G36" s="13"/>
      <c r="H36" s="13"/>
      <c r="I36" s="4"/>
      <c r="J36" s="19"/>
      <c r="K36" s="13"/>
      <c r="L36" s="13"/>
      <c r="M36" s="4"/>
      <c r="N36" s="4"/>
    </row>
    <row r="37" spans="1:14" ht="12.75">
      <c r="A37" s="2" t="s">
        <v>52</v>
      </c>
      <c r="B37" s="2" t="s">
        <v>18</v>
      </c>
      <c r="C37" s="12"/>
      <c r="D37" s="12"/>
      <c r="E37" s="4"/>
      <c r="F37" s="4"/>
      <c r="G37" s="13"/>
      <c r="H37" s="13"/>
      <c r="I37" s="4"/>
      <c r="J37" s="19"/>
      <c r="K37" s="13"/>
      <c r="L37" s="13"/>
      <c r="M37" s="4"/>
      <c r="N37" s="4"/>
    </row>
    <row r="38" spans="1:14" ht="12.75">
      <c r="A38" s="2" t="s">
        <v>53</v>
      </c>
      <c r="B38" s="2" t="s">
        <v>18</v>
      </c>
      <c r="C38" s="12"/>
      <c r="D38" s="12"/>
      <c r="E38" s="4"/>
      <c r="F38" s="4"/>
      <c r="G38" s="13"/>
      <c r="H38" s="13"/>
      <c r="I38" s="4"/>
      <c r="J38" s="19"/>
      <c r="K38" s="13"/>
      <c r="L38" s="13"/>
      <c r="M38" s="4"/>
      <c r="N38" s="4"/>
    </row>
    <row r="39" spans="1:14" ht="12.75">
      <c r="A39" s="2" t="s">
        <v>54</v>
      </c>
      <c r="B39" s="2" t="s">
        <v>18</v>
      </c>
      <c r="C39" s="12"/>
      <c r="D39" s="12"/>
      <c r="E39" s="4"/>
      <c r="F39" s="4"/>
      <c r="G39" s="13"/>
      <c r="H39" s="13"/>
      <c r="I39" s="4"/>
      <c r="J39" s="19"/>
      <c r="K39" s="13"/>
      <c r="L39" s="13"/>
      <c r="M39" s="4"/>
      <c r="N39" s="4"/>
    </row>
    <row r="40" spans="1:14" ht="12.75">
      <c r="A40" s="2" t="s">
        <v>55</v>
      </c>
      <c r="B40" s="2" t="s">
        <v>18</v>
      </c>
      <c r="C40" s="12"/>
      <c r="D40" s="12"/>
      <c r="E40" s="4"/>
      <c r="F40" s="4"/>
      <c r="G40" s="13"/>
      <c r="H40" s="13"/>
      <c r="I40" s="4"/>
      <c r="J40" s="19"/>
      <c r="K40" s="13"/>
      <c r="L40" s="13"/>
      <c r="M40" s="4"/>
      <c r="N40" s="4"/>
    </row>
    <row r="41" spans="1:14" ht="12.75">
      <c r="A41" s="2" t="s">
        <v>56</v>
      </c>
      <c r="B41" s="2" t="s">
        <v>18</v>
      </c>
      <c r="C41" s="12"/>
      <c r="D41" s="12"/>
      <c r="E41" s="4"/>
      <c r="F41" s="4"/>
      <c r="G41" s="13"/>
      <c r="H41" s="13"/>
      <c r="I41" s="4"/>
      <c r="J41" s="19"/>
      <c r="K41" s="13"/>
      <c r="L41" s="13"/>
      <c r="M41" s="4"/>
      <c r="N41" s="4"/>
    </row>
    <row r="42" spans="1:14" ht="12.75">
      <c r="A42" s="2" t="s">
        <v>57</v>
      </c>
      <c r="B42" s="2" t="s">
        <v>18</v>
      </c>
      <c r="C42" s="12"/>
      <c r="D42" s="12"/>
      <c r="E42" s="4"/>
      <c r="F42" s="4"/>
      <c r="G42" s="13"/>
      <c r="H42" s="13"/>
      <c r="I42" s="4"/>
      <c r="J42" s="19"/>
      <c r="K42" s="13"/>
      <c r="L42" s="13"/>
      <c r="M42" s="4"/>
      <c r="N42" s="4"/>
    </row>
    <row r="43" spans="1:14" ht="12.75">
      <c r="A43" s="2" t="s">
        <v>58</v>
      </c>
      <c r="B43" s="2" t="s">
        <v>18</v>
      </c>
      <c r="C43" s="12"/>
      <c r="D43" s="12"/>
      <c r="E43" s="4"/>
      <c r="F43" s="4"/>
      <c r="G43" s="13"/>
      <c r="H43" s="13"/>
      <c r="I43" s="4"/>
      <c r="J43" s="19"/>
      <c r="K43" s="13"/>
      <c r="L43" s="13"/>
      <c r="M43" s="4"/>
      <c r="N43" s="4"/>
    </row>
    <row r="44" spans="1:14" ht="12.75">
      <c r="A44" s="2" t="s">
        <v>59</v>
      </c>
      <c r="B44" s="2" t="s">
        <v>18</v>
      </c>
      <c r="C44" s="12"/>
      <c r="D44" s="12"/>
      <c r="E44" s="4"/>
      <c r="F44" s="4"/>
      <c r="G44" s="13"/>
      <c r="H44" s="13"/>
      <c r="I44" s="4"/>
      <c r="J44" s="19"/>
      <c r="K44" s="13"/>
      <c r="L44" s="13"/>
      <c r="M44" s="4"/>
      <c r="N44" s="4"/>
    </row>
    <row r="45" spans="1:14" ht="12.75">
      <c r="A45" s="2" t="s">
        <v>60</v>
      </c>
      <c r="B45" s="2" t="s">
        <v>18</v>
      </c>
      <c r="C45" s="12"/>
      <c r="D45" s="12"/>
      <c r="E45" s="4"/>
      <c r="F45" s="4"/>
      <c r="G45" s="13"/>
      <c r="H45" s="13"/>
      <c r="I45" s="4"/>
      <c r="J45" s="19"/>
      <c r="K45" s="13"/>
      <c r="L45" s="13"/>
      <c r="M45" s="4"/>
      <c r="N45" s="4"/>
    </row>
    <row r="46" spans="1:14" ht="12.75">
      <c r="A46" s="2" t="s">
        <v>61</v>
      </c>
      <c r="B46" s="2" t="s">
        <v>18</v>
      </c>
      <c r="C46" s="12"/>
      <c r="D46" s="12"/>
      <c r="E46" s="4"/>
      <c r="F46" s="4"/>
      <c r="G46" s="13"/>
      <c r="H46" s="13"/>
      <c r="I46" s="4"/>
      <c r="J46" s="19"/>
      <c r="K46" s="13"/>
      <c r="L46" s="13"/>
      <c r="M46" s="4"/>
      <c r="N46" s="4"/>
    </row>
    <row r="47" spans="1:14" ht="12.75">
      <c r="A47" s="2" t="s">
        <v>62</v>
      </c>
      <c r="B47" s="2" t="s">
        <v>18</v>
      </c>
      <c r="C47" s="12"/>
      <c r="D47" s="12"/>
      <c r="E47" s="4"/>
      <c r="F47" s="4"/>
      <c r="G47" s="13"/>
      <c r="H47" s="13"/>
      <c r="I47" s="4"/>
      <c r="J47" s="19"/>
      <c r="K47" s="13"/>
      <c r="L47" s="13"/>
      <c r="M47" s="4"/>
      <c r="N47" s="4"/>
    </row>
    <row r="48" spans="1:14" ht="12.75">
      <c r="A48" s="2" t="s">
        <v>63</v>
      </c>
      <c r="B48" s="2" t="s">
        <v>18</v>
      </c>
      <c r="C48" s="12"/>
      <c r="D48" s="12"/>
      <c r="E48" s="4"/>
      <c r="F48" s="4"/>
      <c r="G48" s="13"/>
      <c r="H48" s="13"/>
      <c r="I48" s="4"/>
      <c r="J48" s="19"/>
      <c r="K48" s="13"/>
      <c r="L48" s="13"/>
      <c r="M48" s="4"/>
      <c r="N48" s="4"/>
    </row>
    <row r="49" spans="1:14" ht="12.75">
      <c r="A49" s="2" t="s">
        <v>64</v>
      </c>
      <c r="B49" s="2" t="s">
        <v>18</v>
      </c>
      <c r="C49" s="12"/>
      <c r="D49" s="12"/>
      <c r="E49" s="4"/>
      <c r="F49" s="4"/>
      <c r="G49" s="13"/>
      <c r="H49" s="13"/>
      <c r="I49" s="4"/>
      <c r="J49" s="19"/>
      <c r="K49" s="13"/>
      <c r="L49" s="13"/>
      <c r="M49" s="4"/>
      <c r="N49" s="4"/>
    </row>
    <row r="50" spans="1:14" ht="12.75">
      <c r="A50" s="2" t="s">
        <v>65</v>
      </c>
      <c r="B50" s="2" t="s">
        <v>18</v>
      </c>
      <c r="C50" s="12"/>
      <c r="D50" s="12"/>
      <c r="E50" s="4"/>
      <c r="F50" s="4"/>
      <c r="G50" s="13"/>
      <c r="H50" s="13"/>
      <c r="I50" s="4"/>
      <c r="J50" s="19"/>
      <c r="K50" s="13"/>
      <c r="L50" s="13"/>
      <c r="M50" s="4"/>
      <c r="N50" s="4"/>
    </row>
    <row r="51" spans="1:14" ht="12.75" customHeight="1">
      <c r="A51" s="2" t="s">
        <v>66</v>
      </c>
      <c r="B51" s="2" t="s">
        <v>18</v>
      </c>
      <c r="C51" s="12"/>
      <c r="D51" s="12"/>
      <c r="E51" s="4"/>
      <c r="F51" s="4"/>
      <c r="G51" s="13"/>
      <c r="H51" s="13"/>
      <c r="I51" s="4"/>
      <c r="J51" s="19"/>
      <c r="K51" s="13"/>
      <c r="L51" s="13"/>
      <c r="M51" s="4"/>
      <c r="N51" s="4"/>
    </row>
    <row r="52" spans="1:14" ht="12.75">
      <c r="A52" s="2" t="s">
        <v>67</v>
      </c>
      <c r="B52" s="2" t="s">
        <v>18</v>
      </c>
      <c r="C52" s="12"/>
      <c r="D52" s="12"/>
      <c r="E52" s="4"/>
      <c r="F52" s="4"/>
      <c r="G52" s="13"/>
      <c r="H52" s="13"/>
      <c r="I52" s="4"/>
      <c r="J52" s="19"/>
      <c r="K52" s="13"/>
      <c r="L52" s="13"/>
      <c r="M52" s="4"/>
      <c r="N52" s="4"/>
    </row>
    <row r="53" spans="1:14" ht="12.75">
      <c r="A53" s="2" t="s">
        <v>68</v>
      </c>
      <c r="B53" s="2" t="s">
        <v>18</v>
      </c>
      <c r="C53" s="12"/>
      <c r="D53" s="12"/>
      <c r="E53" s="4"/>
      <c r="F53" s="4"/>
      <c r="G53" s="13"/>
      <c r="H53" s="13"/>
      <c r="I53" s="4"/>
      <c r="J53" s="19"/>
      <c r="K53" s="13"/>
      <c r="L53" s="13"/>
      <c r="M53" s="4"/>
      <c r="N53" s="4"/>
    </row>
    <row r="54" spans="1:14" ht="12.75" customHeight="1">
      <c r="A54" s="2" t="s">
        <v>69</v>
      </c>
      <c r="B54" s="2" t="s">
        <v>18</v>
      </c>
      <c r="C54" s="12"/>
      <c r="D54" s="12"/>
      <c r="E54" s="4"/>
      <c r="F54" s="4"/>
      <c r="G54" s="13"/>
      <c r="H54" s="13"/>
      <c r="I54" s="4"/>
      <c r="J54" s="19"/>
      <c r="K54" s="13"/>
      <c r="L54" s="13"/>
      <c r="M54" s="4"/>
      <c r="N54" s="4"/>
    </row>
    <row r="55" spans="1:14" ht="12.75">
      <c r="A55" s="2" t="s">
        <v>70</v>
      </c>
      <c r="B55" s="2" t="s">
        <v>18</v>
      </c>
      <c r="C55" s="12"/>
      <c r="D55" s="12"/>
      <c r="E55" s="4"/>
      <c r="F55" s="4"/>
      <c r="G55" s="13"/>
      <c r="H55" s="13"/>
      <c r="I55" s="4"/>
      <c r="J55" s="19"/>
      <c r="K55" s="13"/>
      <c r="L55" s="13"/>
      <c r="M55" s="4"/>
      <c r="N55" s="4"/>
    </row>
    <row r="56" spans="1:14" ht="12.75">
      <c r="A56" s="2" t="s">
        <v>71</v>
      </c>
      <c r="B56" s="2" t="s">
        <v>18</v>
      </c>
      <c r="C56" s="12"/>
      <c r="D56" s="12"/>
      <c r="E56" s="4"/>
      <c r="F56" s="4"/>
      <c r="G56" s="13"/>
      <c r="H56" s="13"/>
      <c r="I56" s="4"/>
      <c r="J56" s="19"/>
      <c r="K56" s="13"/>
      <c r="L56" s="13"/>
      <c r="M56" s="4"/>
      <c r="N56" s="4"/>
    </row>
    <row r="57" spans="1:14" ht="12.75" customHeight="1">
      <c r="A57" s="2" t="s">
        <v>72</v>
      </c>
      <c r="B57" s="2" t="s">
        <v>18</v>
      </c>
      <c r="C57" s="12"/>
      <c r="D57" s="12"/>
      <c r="E57" s="4"/>
      <c r="F57" s="4"/>
      <c r="G57" s="13"/>
      <c r="H57" s="13"/>
      <c r="I57" s="4"/>
      <c r="J57" s="19"/>
      <c r="K57" s="13"/>
      <c r="L57" s="13"/>
      <c r="M57" s="4"/>
      <c r="N57" s="4"/>
    </row>
    <row r="58" spans="1:14" ht="12.75">
      <c r="A58" s="38" t="s">
        <v>73</v>
      </c>
      <c r="B58" s="38" t="s">
        <v>18</v>
      </c>
      <c r="C58" s="39"/>
      <c r="D58" s="39"/>
      <c r="E58" s="20"/>
      <c r="F58" s="20"/>
      <c r="G58" s="40"/>
      <c r="H58" s="40"/>
      <c r="I58" s="20"/>
      <c r="J58" s="41"/>
      <c r="K58" s="40"/>
      <c r="L58" s="40"/>
      <c r="M58" s="20"/>
      <c r="N58" s="20"/>
    </row>
    <row r="59" spans="1:14" ht="12.75">
      <c r="A59" s="28" t="s">
        <v>74</v>
      </c>
      <c r="B59" s="28" t="s">
        <v>18</v>
      </c>
      <c r="C59" s="29"/>
      <c r="D59" s="29"/>
      <c r="E59" s="30"/>
      <c r="F59" s="30"/>
      <c r="G59" s="31"/>
      <c r="H59" s="31"/>
      <c r="I59" s="30"/>
      <c r="J59" s="32"/>
      <c r="K59" s="31"/>
      <c r="L59" s="31"/>
      <c r="M59" s="30"/>
      <c r="N59" s="30"/>
    </row>
    <row r="60" spans="1:14" ht="12.75">
      <c r="A60" s="42" t="s">
        <v>75</v>
      </c>
      <c r="B60" s="42" t="s">
        <v>18</v>
      </c>
      <c r="C60" s="43"/>
      <c r="D60" s="43"/>
      <c r="E60" s="44"/>
      <c r="F60" s="44"/>
      <c r="G60" s="45"/>
      <c r="H60" s="45"/>
      <c r="I60" s="44"/>
      <c r="J60" s="46"/>
      <c r="K60" s="45"/>
      <c r="L60" s="45"/>
      <c r="M60" s="44"/>
      <c r="N60" s="44"/>
    </row>
    <row r="61" spans="1:14" ht="12.75">
      <c r="A61" s="47" t="s">
        <v>76</v>
      </c>
      <c r="B61" s="47" t="s">
        <v>18</v>
      </c>
      <c r="C61" s="48"/>
      <c r="D61" s="48"/>
      <c r="E61" s="3"/>
      <c r="F61" s="3"/>
      <c r="G61" s="49"/>
      <c r="H61" s="49"/>
      <c r="I61" s="3"/>
      <c r="J61" s="50"/>
      <c r="K61" s="49"/>
      <c r="L61" s="49"/>
      <c r="M61" s="3"/>
      <c r="N61" s="3"/>
    </row>
    <row r="62" spans="1:14" ht="12.75">
      <c r="A62" s="47" t="s">
        <v>77</v>
      </c>
      <c r="B62" s="47" t="s">
        <v>18</v>
      </c>
      <c r="C62" s="48"/>
      <c r="D62" s="48"/>
      <c r="E62" s="3"/>
      <c r="F62" s="3"/>
      <c r="G62" s="49"/>
      <c r="H62" s="49"/>
      <c r="I62" s="3"/>
      <c r="J62" s="50"/>
      <c r="K62" s="49"/>
      <c r="L62" s="49"/>
      <c r="M62" s="3"/>
      <c r="N62" s="3"/>
    </row>
  </sheetData>
  <sheetProtection selectLockedCells="1" selectUnlockedCells="1"/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showGridLines="0" zoomScalePageLayoutView="0" workbookViewId="0" topLeftCell="C1">
      <selection activeCell="M11" sqref="M11"/>
    </sheetView>
  </sheetViews>
  <sheetFormatPr defaultColWidth="8.8515625" defaultRowHeight="12.75"/>
  <cols>
    <col min="1" max="1" width="6.7109375" style="0" customWidth="1"/>
    <col min="2" max="2" width="31.28125" style="0" customWidth="1"/>
    <col min="3" max="3" width="23.8515625" style="0" bestFit="1" customWidth="1"/>
    <col min="4" max="4" width="22.421875" style="0" customWidth="1"/>
    <col min="5" max="6" width="2.00390625" style="1" customWidth="1"/>
    <col min="7" max="16" width="3.00390625" style="1" customWidth="1"/>
    <col min="17" max="18" width="4.00390625" style="1" customWidth="1"/>
    <col min="19" max="19" width="8.8515625" style="0" customWidth="1"/>
    <col min="20" max="20" width="23.8515625" style="0" bestFit="1" customWidth="1"/>
    <col min="21" max="21" width="19.00390625" style="0" customWidth="1"/>
    <col min="22" max="22" width="18.8515625" style="0" customWidth="1"/>
    <col min="23" max="23" width="18.28125" style="0" customWidth="1"/>
  </cols>
  <sheetData>
    <row r="1" spans="1:18" ht="128.2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22" ht="12.75">
      <c r="A2" s="38"/>
      <c r="B2" s="38"/>
      <c r="C2" s="293" t="s">
        <v>0</v>
      </c>
      <c r="D2" s="293"/>
      <c r="E2" s="352"/>
      <c r="F2" s="352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T2" s="3" t="s">
        <v>283</v>
      </c>
      <c r="U2" s="56"/>
      <c r="V2" s="56"/>
    </row>
    <row r="3" spans="1:22" ht="12.75">
      <c r="A3" s="47" t="s">
        <v>5</v>
      </c>
      <c r="B3" s="47" t="s">
        <v>6</v>
      </c>
      <c r="C3" s="3" t="s">
        <v>7</v>
      </c>
      <c r="D3" s="3" t="s">
        <v>8</v>
      </c>
      <c r="E3" s="296" t="s">
        <v>4</v>
      </c>
      <c r="F3" s="296"/>
      <c r="G3" s="350">
        <v>1</v>
      </c>
      <c r="H3" s="350"/>
      <c r="I3" s="296">
        <v>2</v>
      </c>
      <c r="J3" s="296"/>
      <c r="K3" s="350">
        <v>3</v>
      </c>
      <c r="L3" s="350"/>
      <c r="M3" s="296">
        <v>4</v>
      </c>
      <c r="N3" s="296"/>
      <c r="O3" s="350">
        <v>5</v>
      </c>
      <c r="P3" s="350"/>
      <c r="Q3" s="296" t="s">
        <v>9</v>
      </c>
      <c r="R3" s="296"/>
      <c r="T3" s="56"/>
      <c r="U3" s="3" t="s">
        <v>284</v>
      </c>
      <c r="V3" s="56"/>
    </row>
    <row r="4" spans="1:20" ht="12.75">
      <c r="A4" s="47" t="s">
        <v>267</v>
      </c>
      <c r="B4" s="2" t="s">
        <v>268</v>
      </c>
      <c r="C4" s="3" t="s">
        <v>283</v>
      </c>
      <c r="D4" s="3" t="s">
        <v>284</v>
      </c>
      <c r="E4" s="4">
        <v>0</v>
      </c>
      <c r="F4" s="4">
        <v>3</v>
      </c>
      <c r="G4" s="13">
        <v>6</v>
      </c>
      <c r="H4" s="13">
        <v>25</v>
      </c>
      <c r="I4" s="4">
        <v>14</v>
      </c>
      <c r="J4" s="4">
        <v>25</v>
      </c>
      <c r="K4" s="13">
        <v>23</v>
      </c>
      <c r="L4" s="13">
        <v>25</v>
      </c>
      <c r="M4" s="4"/>
      <c r="N4" s="4"/>
      <c r="O4" s="13"/>
      <c r="P4" s="13"/>
      <c r="Q4" s="151">
        <f aca="true" t="shared" si="0" ref="Q4:R10">G4+I4+K4+M4+O4</f>
        <v>43</v>
      </c>
      <c r="R4" s="151">
        <f t="shared" si="0"/>
        <v>75</v>
      </c>
      <c r="T4" s="3" t="s">
        <v>284</v>
      </c>
    </row>
    <row r="5" spans="1:22" ht="12.75">
      <c r="A5" s="47" t="s">
        <v>269</v>
      </c>
      <c r="B5" s="2" t="s">
        <v>268</v>
      </c>
      <c r="C5" s="152"/>
      <c r="D5" s="3"/>
      <c r="E5" s="4"/>
      <c r="F5" s="4"/>
      <c r="G5" s="13"/>
      <c r="H5" s="13"/>
      <c r="I5" s="4"/>
      <c r="J5" s="4"/>
      <c r="K5" s="13"/>
      <c r="L5" s="13"/>
      <c r="M5" s="4"/>
      <c r="N5" s="4"/>
      <c r="O5" s="13"/>
      <c r="P5" s="13"/>
      <c r="Q5" s="151">
        <f t="shared" si="0"/>
        <v>0</v>
      </c>
      <c r="R5" s="151">
        <f t="shared" si="0"/>
        <v>0</v>
      </c>
      <c r="T5" s="56"/>
      <c r="U5" s="56"/>
      <c r="V5" s="3" t="s">
        <v>145</v>
      </c>
    </row>
    <row r="6" spans="1:22" ht="12.75">
      <c r="A6" s="47" t="s">
        <v>270</v>
      </c>
      <c r="B6" s="2" t="s">
        <v>268</v>
      </c>
      <c r="C6" s="3" t="s">
        <v>150</v>
      </c>
      <c r="D6" s="3" t="s">
        <v>152</v>
      </c>
      <c r="E6" s="4">
        <v>3</v>
      </c>
      <c r="F6" s="4">
        <v>0</v>
      </c>
      <c r="G6" s="13">
        <v>25</v>
      </c>
      <c r="H6" s="13">
        <v>17</v>
      </c>
      <c r="I6" s="4">
        <v>25</v>
      </c>
      <c r="J6" s="4">
        <v>23</v>
      </c>
      <c r="K6" s="13">
        <v>25</v>
      </c>
      <c r="L6" s="13">
        <v>16</v>
      </c>
      <c r="M6" s="4"/>
      <c r="N6" s="4"/>
      <c r="O6" s="13"/>
      <c r="P6" s="13"/>
      <c r="Q6" s="151">
        <f t="shared" si="0"/>
        <v>75</v>
      </c>
      <c r="R6" s="151">
        <f t="shared" si="0"/>
        <v>56</v>
      </c>
      <c r="T6" s="3" t="s">
        <v>315</v>
      </c>
      <c r="U6" s="56"/>
      <c r="V6" s="56"/>
    </row>
    <row r="7" spans="1:22" ht="12.75">
      <c r="A7" s="47" t="s">
        <v>271</v>
      </c>
      <c r="B7" s="2" t="s">
        <v>268</v>
      </c>
      <c r="C7" s="3" t="s">
        <v>284</v>
      </c>
      <c r="D7" s="3" t="s">
        <v>145</v>
      </c>
      <c r="E7" s="4">
        <v>1</v>
      </c>
      <c r="F7" s="4">
        <v>3</v>
      </c>
      <c r="G7" s="13">
        <v>11</v>
      </c>
      <c r="H7" s="13">
        <v>25</v>
      </c>
      <c r="I7" s="4">
        <v>25</v>
      </c>
      <c r="J7" s="19">
        <v>23</v>
      </c>
      <c r="K7" s="13">
        <v>20</v>
      </c>
      <c r="L7" s="13">
        <v>25</v>
      </c>
      <c r="M7" s="4">
        <v>12</v>
      </c>
      <c r="N7" s="4">
        <v>25</v>
      </c>
      <c r="O7" s="13"/>
      <c r="P7" s="13"/>
      <c r="Q7" s="151">
        <f t="shared" si="0"/>
        <v>68</v>
      </c>
      <c r="R7" s="151">
        <f t="shared" si="0"/>
        <v>98</v>
      </c>
      <c r="T7" s="56"/>
      <c r="U7" s="3" t="s">
        <v>145</v>
      </c>
      <c r="V7" s="56"/>
    </row>
    <row r="8" spans="1:21" ht="12.75">
      <c r="A8" s="47" t="s">
        <v>272</v>
      </c>
      <c r="B8" s="2" t="s">
        <v>268</v>
      </c>
      <c r="C8" s="3" t="s">
        <v>150</v>
      </c>
      <c r="D8" s="3" t="s">
        <v>143</v>
      </c>
      <c r="E8" s="4">
        <v>0</v>
      </c>
      <c r="F8" s="4">
        <v>3</v>
      </c>
      <c r="G8" s="13">
        <v>13</v>
      </c>
      <c r="H8" s="13">
        <v>25</v>
      </c>
      <c r="I8" s="4">
        <v>15</v>
      </c>
      <c r="J8" s="19">
        <v>25</v>
      </c>
      <c r="K8" s="13">
        <v>14</v>
      </c>
      <c r="L8" s="13">
        <v>25</v>
      </c>
      <c r="M8" s="4"/>
      <c r="N8" s="4"/>
      <c r="O8" s="13"/>
      <c r="P8" s="13"/>
      <c r="Q8" s="151">
        <f t="shared" si="0"/>
        <v>42</v>
      </c>
      <c r="R8" s="151">
        <f t="shared" si="0"/>
        <v>75</v>
      </c>
      <c r="T8" s="3" t="s">
        <v>145</v>
      </c>
      <c r="U8" s="56"/>
    </row>
    <row r="9" spans="1:23" ht="12.75">
      <c r="A9" s="8" t="s">
        <v>273</v>
      </c>
      <c r="B9" s="38" t="s">
        <v>268</v>
      </c>
      <c r="C9" s="3" t="s">
        <v>145</v>
      </c>
      <c r="D9" s="3" t="s">
        <v>143</v>
      </c>
      <c r="E9" s="4">
        <v>3</v>
      </c>
      <c r="F9" s="4">
        <v>1</v>
      </c>
      <c r="G9" s="40">
        <v>24</v>
      </c>
      <c r="H9" s="40">
        <v>26</v>
      </c>
      <c r="I9" s="20">
        <v>25</v>
      </c>
      <c r="J9" s="41">
        <v>16</v>
      </c>
      <c r="K9" s="40">
        <v>25</v>
      </c>
      <c r="L9" s="40">
        <v>22</v>
      </c>
      <c r="M9" s="20">
        <v>25</v>
      </c>
      <c r="N9" s="20">
        <v>20</v>
      </c>
      <c r="O9" s="40"/>
      <c r="P9" s="40"/>
      <c r="Q9" s="151">
        <f t="shared" si="0"/>
        <v>99</v>
      </c>
      <c r="R9" s="151">
        <f t="shared" si="0"/>
        <v>84</v>
      </c>
      <c r="V9" s="56"/>
      <c r="W9" s="356" t="s">
        <v>145</v>
      </c>
    </row>
    <row r="10" spans="1:21" ht="12.75">
      <c r="A10" s="286" t="s">
        <v>274</v>
      </c>
      <c r="B10" s="2" t="s">
        <v>268</v>
      </c>
      <c r="C10" s="3" t="s">
        <v>143</v>
      </c>
      <c r="D10" s="3" t="s">
        <v>145</v>
      </c>
      <c r="E10" s="4">
        <v>3</v>
      </c>
      <c r="F10" s="4">
        <v>0</v>
      </c>
      <c r="G10" s="13">
        <v>26</v>
      </c>
      <c r="H10" s="13">
        <v>24</v>
      </c>
      <c r="I10" s="4">
        <v>25</v>
      </c>
      <c r="J10" s="19">
        <v>20</v>
      </c>
      <c r="K10" s="13">
        <v>26</v>
      </c>
      <c r="L10" s="13">
        <v>24</v>
      </c>
      <c r="M10" s="4"/>
      <c r="N10" s="4"/>
      <c r="O10" s="13"/>
      <c r="P10" s="13"/>
      <c r="Q10" s="151">
        <f t="shared" si="0"/>
        <v>77</v>
      </c>
      <c r="R10" s="151">
        <f t="shared" si="0"/>
        <v>68</v>
      </c>
      <c r="T10" s="3" t="s">
        <v>150</v>
      </c>
      <c r="U10" s="56"/>
    </row>
    <row r="11" spans="1:22" ht="12.75">
      <c r="A11" s="286" t="s">
        <v>314</v>
      </c>
      <c r="B11" s="2" t="s">
        <v>268</v>
      </c>
      <c r="C11" s="3" t="s">
        <v>145</v>
      </c>
      <c r="D11" s="3" t="s">
        <v>143</v>
      </c>
      <c r="E11" s="4">
        <v>3</v>
      </c>
      <c r="F11" s="4">
        <v>1</v>
      </c>
      <c r="G11" s="13">
        <v>24</v>
      </c>
      <c r="H11" s="13">
        <v>26</v>
      </c>
      <c r="I11" s="4">
        <v>25</v>
      </c>
      <c r="J11" s="19">
        <v>22</v>
      </c>
      <c r="K11" s="13">
        <v>25</v>
      </c>
      <c r="L11" s="13">
        <v>8</v>
      </c>
      <c r="M11" s="4">
        <v>25</v>
      </c>
      <c r="N11" s="4">
        <v>16</v>
      </c>
      <c r="O11" s="13"/>
      <c r="P11" s="13"/>
      <c r="Q11" s="151">
        <f>G11+I11+K11+M11+O11</f>
        <v>99</v>
      </c>
      <c r="R11" s="151">
        <f>H11+J11+L11+N11+P11</f>
        <v>72</v>
      </c>
      <c r="S11" s="60"/>
      <c r="T11" s="56"/>
      <c r="U11" s="3" t="s">
        <v>150</v>
      </c>
      <c r="V11" s="56"/>
    </row>
    <row r="12" ht="12.75">
      <c r="T12" s="3" t="s">
        <v>152</v>
      </c>
    </row>
    <row r="13" spans="20:22" ht="12.75">
      <c r="T13" s="5"/>
      <c r="U13" s="5"/>
      <c r="V13" s="3" t="s">
        <v>143</v>
      </c>
    </row>
    <row r="14" spans="20:21" ht="12.75">
      <c r="T14" s="3" t="s">
        <v>315</v>
      </c>
      <c r="U14" s="56"/>
    </row>
    <row r="15" spans="20:21" ht="12.75">
      <c r="T15" s="56"/>
      <c r="U15" s="3" t="s">
        <v>143</v>
      </c>
    </row>
    <row r="16" spans="20:21" ht="12.75">
      <c r="T16" s="3" t="s">
        <v>315</v>
      </c>
      <c r="U16" s="56"/>
    </row>
  </sheetData>
  <sheetProtection selectLockedCells="1" selectUnlockedCells="1"/>
  <mergeCells count="11">
    <mergeCell ref="M3:N3"/>
    <mergeCell ref="O3:P3"/>
    <mergeCell ref="Q3:R3"/>
    <mergeCell ref="A1:R1"/>
    <mergeCell ref="C2:D2"/>
    <mergeCell ref="E2:F2"/>
    <mergeCell ref="G2:R2"/>
    <mergeCell ref="E3:F3"/>
    <mergeCell ref="G3:H3"/>
    <mergeCell ref="I3:J3"/>
    <mergeCell ref="K3:L3"/>
  </mergeCells>
  <printOptions/>
  <pageMargins left="0.7" right="0.7" top="0.75" bottom="0.75" header="0.5118055555555555" footer="0.5118055555555555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"/>
  <sheetViews>
    <sheetView showGridLines="0" zoomScalePageLayoutView="0" workbookViewId="0" topLeftCell="A1">
      <selection activeCell="D5" sqref="D5"/>
    </sheetView>
  </sheetViews>
  <sheetFormatPr defaultColWidth="11.421875" defaultRowHeight="12.75"/>
  <cols>
    <col min="1" max="1" width="6.7109375" style="60" customWidth="1"/>
    <col min="2" max="2" width="14.00390625" style="60" customWidth="1"/>
    <col min="3" max="4" width="20.421875" style="60" customWidth="1"/>
    <col min="5" max="6" width="2.421875" style="189" customWidth="1"/>
    <col min="7" max="16" width="3.00390625" style="189" customWidth="1"/>
    <col min="17" max="18" width="4.00390625" style="189" customWidth="1"/>
    <col min="19" max="16384" width="11.421875" style="60" customWidth="1"/>
  </cols>
  <sheetData>
    <row r="1" spans="1:25" ht="128.25" customHeigh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</row>
    <row r="2" spans="1:18" ht="12.75">
      <c r="A2" s="151"/>
      <c r="B2" s="151"/>
      <c r="C2" s="334" t="s">
        <v>0</v>
      </c>
      <c r="D2" s="334"/>
      <c r="E2" s="337"/>
      <c r="F2" s="337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18" ht="12.75">
      <c r="A3" s="152" t="s">
        <v>5</v>
      </c>
      <c r="B3" s="152" t="s">
        <v>6</v>
      </c>
      <c r="C3" s="152" t="s">
        <v>7</v>
      </c>
      <c r="D3" s="152" t="s">
        <v>8</v>
      </c>
      <c r="E3" s="334" t="s">
        <v>4</v>
      </c>
      <c r="F3" s="334"/>
      <c r="G3" s="335">
        <v>1</v>
      </c>
      <c r="H3" s="335"/>
      <c r="I3" s="334">
        <v>2</v>
      </c>
      <c r="J3" s="334"/>
      <c r="K3" s="335">
        <v>3</v>
      </c>
      <c r="L3" s="335"/>
      <c r="M3" s="334">
        <v>4</v>
      </c>
      <c r="N3" s="334"/>
      <c r="O3" s="335">
        <v>5</v>
      </c>
      <c r="P3" s="335"/>
      <c r="Q3" s="334" t="s">
        <v>9</v>
      </c>
      <c r="R3" s="334"/>
    </row>
    <row r="4" spans="1:18" ht="12.75">
      <c r="A4" s="151" t="s">
        <v>275</v>
      </c>
      <c r="B4" s="151" t="s">
        <v>276</v>
      </c>
      <c r="C4" s="152" t="s">
        <v>277</v>
      </c>
      <c r="D4" s="152" t="s">
        <v>279</v>
      </c>
      <c r="E4" s="4">
        <v>3</v>
      </c>
      <c r="F4" s="4">
        <v>0</v>
      </c>
      <c r="G4" s="151">
        <v>25</v>
      </c>
      <c r="H4" s="151">
        <v>13</v>
      </c>
      <c r="I4" s="151">
        <v>25</v>
      </c>
      <c r="J4" s="151">
        <v>16</v>
      </c>
      <c r="K4" s="151">
        <v>25</v>
      </c>
      <c r="L4" s="151">
        <v>7</v>
      </c>
      <c r="M4" s="151"/>
      <c r="N4" s="151"/>
      <c r="O4" s="151"/>
      <c r="P4" s="151"/>
      <c r="Q4" s="151">
        <f>G4+I4+K4</f>
        <v>75</v>
      </c>
      <c r="R4" s="151">
        <f>H4+J4+L4</f>
        <v>36</v>
      </c>
    </row>
    <row r="5" spans="1:21" ht="12.75">
      <c r="A5" s="151"/>
      <c r="B5" s="151"/>
      <c r="C5" s="152"/>
      <c r="D5" s="152"/>
      <c r="E5" s="4"/>
      <c r="F5" s="4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38"/>
      <c r="T5" s="138"/>
      <c r="U5" s="138"/>
    </row>
    <row r="6" spans="4:21" ht="12.75">
      <c r="D6" s="138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38"/>
      <c r="T6" s="138"/>
      <c r="U6" s="138"/>
    </row>
    <row r="7" spans="4:21" ht="12.75">
      <c r="D7" s="138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38"/>
      <c r="T7" s="138"/>
      <c r="U7" s="138"/>
    </row>
    <row r="8" spans="4:21" ht="12.75">
      <c r="D8" s="138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38"/>
      <c r="T8" s="138"/>
      <c r="U8" s="138"/>
    </row>
    <row r="9" spans="4:21" ht="12.75">
      <c r="D9" s="138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38"/>
      <c r="T9" s="138"/>
      <c r="U9" s="138"/>
    </row>
    <row r="10" spans="4:21" ht="12.75">
      <c r="D10" s="138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38"/>
      <c r="T10" s="138"/>
      <c r="U10" s="138"/>
    </row>
    <row r="11" spans="4:21" ht="12.75">
      <c r="D11" s="138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38"/>
      <c r="T11" s="138"/>
      <c r="U11" s="138"/>
    </row>
  </sheetData>
  <sheetProtection selectLockedCells="1" selectUnlockedCells="1"/>
  <mergeCells count="11">
    <mergeCell ref="M3:N3"/>
    <mergeCell ref="O3:P3"/>
    <mergeCell ref="Q3:R3"/>
    <mergeCell ref="A1:Y1"/>
    <mergeCell ref="C2:D2"/>
    <mergeCell ref="E2:F2"/>
    <mergeCell ref="G2:R2"/>
    <mergeCell ref="E3:F3"/>
    <mergeCell ref="G3:H3"/>
    <mergeCell ref="I3:J3"/>
    <mergeCell ref="K3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65"/>
  <sheetViews>
    <sheetView showGridLines="0" zoomScalePageLayoutView="0" workbookViewId="0" topLeftCell="A1">
      <selection activeCell="Q4" sqref="Q4"/>
    </sheetView>
  </sheetViews>
  <sheetFormatPr defaultColWidth="8.8515625" defaultRowHeight="12.75"/>
  <cols>
    <col min="1" max="1" width="7.00390625" style="0" customWidth="1"/>
    <col min="2" max="2" width="14.7109375" style="0" customWidth="1"/>
    <col min="3" max="3" width="19.8515625" style="0" customWidth="1"/>
    <col min="4" max="4" width="21.140625" style="0" customWidth="1"/>
    <col min="5" max="6" width="2.00390625" style="1" customWidth="1"/>
    <col min="7" max="14" width="3.00390625" style="1" customWidth="1"/>
    <col min="15" max="15" width="8.8515625" style="0" customWidth="1"/>
    <col min="16" max="16" width="2.00390625" style="0" customWidth="1"/>
    <col min="17" max="17" width="17.421875" style="0" customWidth="1"/>
    <col min="18" max="18" width="5.00390625" style="0" customWidth="1"/>
    <col min="19" max="19" width="4.7109375" style="0" customWidth="1"/>
    <col min="20" max="21" width="4.421875" style="0" customWidth="1"/>
    <col min="22" max="22" width="6.140625" style="0" customWidth="1"/>
    <col min="23" max="23" width="4.7109375" style="0" customWidth="1"/>
    <col min="24" max="24" width="4.421875" style="0" customWidth="1"/>
    <col min="25" max="25" width="5.140625" style="0" customWidth="1"/>
    <col min="26" max="26" width="4.7109375" style="0" customWidth="1"/>
    <col min="27" max="27" width="4.421875" style="0" customWidth="1"/>
    <col min="28" max="28" width="5.140625" style="0" customWidth="1"/>
  </cols>
  <sheetData>
    <row r="1" ht="128.25" customHeight="1"/>
    <row r="2" spans="1:28" ht="12.75">
      <c r="A2" s="2"/>
      <c r="B2" s="2"/>
      <c r="C2" s="296" t="s">
        <v>0</v>
      </c>
      <c r="D2" s="296"/>
      <c r="E2" s="297"/>
      <c r="F2" s="297"/>
      <c r="G2" s="298"/>
      <c r="H2" s="298"/>
      <c r="I2" s="298"/>
      <c r="J2" s="298"/>
      <c r="K2" s="298"/>
      <c r="L2" s="298"/>
      <c r="M2" s="298"/>
      <c r="N2" s="298"/>
      <c r="O2" s="5"/>
      <c r="P2" s="6"/>
      <c r="Q2" s="6" t="s">
        <v>1</v>
      </c>
      <c r="R2" s="299" t="s">
        <v>2</v>
      </c>
      <c r="S2" s="299"/>
      <c r="T2" s="299"/>
      <c r="U2" s="299"/>
      <c r="V2" s="6" t="s">
        <v>3</v>
      </c>
      <c r="W2" s="300" t="s">
        <v>4</v>
      </c>
      <c r="X2" s="300"/>
      <c r="Y2" s="300"/>
      <c r="Z2" s="300" t="s">
        <v>3</v>
      </c>
      <c r="AA2" s="300"/>
      <c r="AB2" s="300"/>
    </row>
    <row r="3" spans="1:28" ht="12.75">
      <c r="A3" s="51" t="s">
        <v>5</v>
      </c>
      <c r="B3" s="51" t="s">
        <v>6</v>
      </c>
      <c r="C3" s="52" t="s">
        <v>7</v>
      </c>
      <c r="D3" s="52" t="s">
        <v>8</v>
      </c>
      <c r="E3" s="301" t="s">
        <v>4</v>
      </c>
      <c r="F3" s="301"/>
      <c r="G3" s="302">
        <v>1</v>
      </c>
      <c r="H3" s="302"/>
      <c r="I3" s="301">
        <v>2</v>
      </c>
      <c r="J3" s="301"/>
      <c r="K3" s="302">
        <v>3</v>
      </c>
      <c r="L3" s="302"/>
      <c r="M3" s="301" t="s">
        <v>9</v>
      </c>
      <c r="N3" s="301"/>
      <c r="O3" s="5"/>
      <c r="P3" s="6" t="s">
        <v>10</v>
      </c>
      <c r="Q3" s="6" t="s">
        <v>11</v>
      </c>
      <c r="R3" s="7" t="s">
        <v>9</v>
      </c>
      <c r="S3" s="6" t="s">
        <v>12</v>
      </c>
      <c r="T3" s="6" t="s">
        <v>13</v>
      </c>
      <c r="U3" s="10" t="s">
        <v>14</v>
      </c>
      <c r="V3" s="6" t="s">
        <v>15</v>
      </c>
      <c r="W3" s="6" t="s">
        <v>12</v>
      </c>
      <c r="X3" s="11" t="s">
        <v>13</v>
      </c>
      <c r="Y3" s="6" t="s">
        <v>16</v>
      </c>
      <c r="Z3" s="6" t="s">
        <v>12</v>
      </c>
      <c r="AA3" s="11" t="s">
        <v>13</v>
      </c>
      <c r="AB3" s="6" t="s">
        <v>16</v>
      </c>
    </row>
    <row r="4" spans="1:28" ht="12.75">
      <c r="A4" s="33" t="s">
        <v>78</v>
      </c>
      <c r="B4" s="33" t="s">
        <v>79</v>
      </c>
      <c r="C4" s="4"/>
      <c r="D4" s="4"/>
      <c r="E4" s="35">
        <f aca="true" t="shared" si="0" ref="E4:E33">SUM(IF(G4&gt;H4,1,0))+SUM(IF(I4&gt;J4,1,0))+SUM(IF(K4&gt;L4,1,0))</f>
        <v>0</v>
      </c>
      <c r="F4" s="35">
        <f aca="true" t="shared" si="1" ref="F4:F33">SUM(IF(H4&gt;G4,1,0))+SUM(IF(J4&gt;I4,1,0))+SUM(IF(L4&gt;K4,1,0))</f>
        <v>0</v>
      </c>
      <c r="G4" s="13"/>
      <c r="H4" s="13"/>
      <c r="I4" s="4"/>
      <c r="J4" s="4"/>
      <c r="K4" s="13"/>
      <c r="L4" s="13"/>
      <c r="M4" s="4">
        <f aca="true" t="shared" si="2" ref="M4:M33">G4+I4+K4</f>
        <v>0</v>
      </c>
      <c r="N4" s="4">
        <f aca="true" t="shared" si="3" ref="N4:N33">H4+J4+L4</f>
        <v>0</v>
      </c>
      <c r="O4" s="14"/>
      <c r="P4" s="3">
        <v>1</v>
      </c>
      <c r="Q4" s="3"/>
      <c r="R4" s="4">
        <f>S4+T4+U4</f>
        <v>0</v>
      </c>
      <c r="S4" s="4">
        <f>COUNTIF($E$5,"=2")+COUNTIF($F$7,"=2")+COUNTIF($F$11,"=2")+COUNTIF($E$13,"=2")+COUNTIF($F$15,"=2")+COUNTIF($E$17,"=2")+COUNTIF($E$21,"=2")+COUNTIF($F$23,"=2")+COUNTIF($E$25,"=2")+COUNTIF($F$27,"=2")+COUNTIF($F$31,"=2")+COUNTIF($E$33,"=2")</f>
        <v>0</v>
      </c>
      <c r="T4" s="4">
        <f>SUM(IF($E$5&lt;$F$5,1,0))+SUM(IF($F$7&lt;$E$7,1,0))+SUM(IF($F$11&lt;$E$11,1,0))+SUM(IF($E$13&lt;$F$13,1,0))+SUM(IF($F$15&lt;$E$15,1,0))+SUM(IF($E$17&lt;$F$17,1,0))+SUM(IF($E$21&lt;$F$21,1,0))+SUM(IF($F$23&lt;$E$23,1,0))+SUM(IF($E$25&lt;$F$25,1,0))+SUM(IF($F$27&lt;$E$27,1,0))+SUM(IF($F$31&lt;$E$31,1,0))+SUM(IF($E$33&lt;$F$33,1,0))</f>
        <v>0</v>
      </c>
      <c r="U4" s="4"/>
      <c r="V4" s="3">
        <f>(S4*$R$15)+(T4*$R$16)</f>
        <v>0</v>
      </c>
      <c r="W4" s="4">
        <f>$E$5+$F$7+$F$11+$E$13+$F$15+$E$17+$E$21+$F$23+$E$25+$F$27+$F$31+$E$33</f>
        <v>0</v>
      </c>
      <c r="X4" s="4">
        <f>$F$5+$E$7+$E$11+$F$13+$E$15+$F$17+$F$21+$E$23+$F$25+$E$27+$E$31+$F$33</f>
        <v>0</v>
      </c>
      <c r="Y4" s="4" t="str">
        <f>IF(X4=0,"MAX",W4/X4)</f>
        <v>MAX</v>
      </c>
      <c r="Z4" s="4">
        <f>$M$5+$N$7+$N$11+$M$13+$N$15+$M$17+$M$21+$N$23+$M$25+$N$27+$N$31+$M$33</f>
        <v>0</v>
      </c>
      <c r="AA4" s="4">
        <f>$N$5+$M$7+$M$11+$N$13+$M$15+$N$17+$N$21+$M$23+$N$25+$M$27+$M$31+$N$33</f>
        <v>0</v>
      </c>
      <c r="AB4" s="4" t="str">
        <f>IF(AA4=0,"MAX",Z4/AA4)</f>
        <v>MAX</v>
      </c>
    </row>
    <row r="5" spans="1:28" ht="12.75">
      <c r="A5" s="33" t="s">
        <v>80</v>
      </c>
      <c r="B5" s="33" t="s">
        <v>79</v>
      </c>
      <c r="C5" s="4"/>
      <c r="D5" s="4"/>
      <c r="E5" s="35">
        <f t="shared" si="0"/>
        <v>0</v>
      </c>
      <c r="F5" s="35">
        <f t="shared" si="1"/>
        <v>0</v>
      </c>
      <c r="G5" s="13"/>
      <c r="H5" s="13"/>
      <c r="I5" s="4"/>
      <c r="J5" s="4"/>
      <c r="K5" s="13"/>
      <c r="L5" s="13"/>
      <c r="M5" s="4">
        <f t="shared" si="2"/>
        <v>0</v>
      </c>
      <c r="N5" s="4">
        <f t="shared" si="3"/>
        <v>0</v>
      </c>
      <c r="O5" s="14"/>
      <c r="P5" s="3">
        <v>2</v>
      </c>
      <c r="Q5" s="9"/>
      <c r="R5" s="20">
        <f>S5+T5+U5</f>
        <v>0</v>
      </c>
      <c r="S5" s="20">
        <f>COUNTIF($F$6,"=2")+COUNTIF($E$9,"=2")+COUNTIF($F$10,"=2")+COUNTIF($F$13,"=2")+COUNTIF($E$16,"=2")+COUNTIF($F$19,"=2")+COUNTIF($E$20,"=2")+COUNTIF($E$23,"=2")+COUNTIF($F$26,"=2")+COUNTIF($E$29,"=2")+COUNTIF($F$30,"=2")+COUNTIF($F$33,"=2")</f>
        <v>0</v>
      </c>
      <c r="T5" s="20">
        <f>SUM(IF($F$6&lt;$E$6,1,0))+SUM(IF($E$9&lt;$F$9,1,0))+SUM(IF($F$10&lt;$E$10,1,0))+SUM(IF($F$13&lt;$E$13,1,0))+SUM(IF($E$16&lt;$F$16,1,0))+SUM(IF($F$19&lt;$E$19,1,0))+SUM(IF($E$20&lt;$F$20,1,0))+SUM(IF($E$23&lt;$F$23,1,0))+SUM(IF($F$26&lt;$E$26,1,0))+SUM(IF($E$29&lt;$F$29,1,0))+SUM(IF($F$30&lt;$E$30,1,0))+SUM(IF($F$33&lt;$E$33,1,0))</f>
        <v>0</v>
      </c>
      <c r="U5" s="20"/>
      <c r="V5" s="9">
        <f>(S5*$R$15)+(T5*$R$16)</f>
        <v>0</v>
      </c>
      <c r="W5" s="20">
        <f>$F$6+$E$9+$F$10+$F$13+$E$16+$F$19+$E$20+$E$23+$F$26+$E$29+$F$30+$F$33</f>
        <v>0</v>
      </c>
      <c r="X5" s="20">
        <f>$E$6+$F$9+$E$10+$E$13+$F$16+$E$19+$F$20+$F$23+$E$26+$F$29+$E$30+$E$33</f>
        <v>0</v>
      </c>
      <c r="Y5" s="20" t="str">
        <f>IF(X5=0,"MAX",W5/X5)</f>
        <v>MAX</v>
      </c>
      <c r="Z5" s="20">
        <f>$N$6+$M$9+$N$10+$N$13+$M$16+$N$19+$M$20+$M$23+$N$26+$M$29+$N$30+$N$33</f>
        <v>0</v>
      </c>
      <c r="AA5" s="20">
        <f>$M$6+$N$9+$M$10+$M$13+$N$16+$M$19+$N$20+$N$23+$M$26+$N$29+$M$30+$M$33</f>
        <v>0</v>
      </c>
      <c r="AB5" s="20" t="str">
        <f>IF(AA5=0,"MAX",Z5/AA5)</f>
        <v>MAX</v>
      </c>
    </row>
    <row r="6" spans="1:28" ht="12.75">
      <c r="A6" s="33" t="s">
        <v>81</v>
      </c>
      <c r="B6" s="33" t="s">
        <v>79</v>
      </c>
      <c r="C6" s="4"/>
      <c r="D6" s="4"/>
      <c r="E6" s="35">
        <f t="shared" si="0"/>
        <v>0</v>
      </c>
      <c r="F6" s="35">
        <f t="shared" si="1"/>
        <v>0</v>
      </c>
      <c r="G6" s="13"/>
      <c r="H6" s="13"/>
      <c r="I6" s="4"/>
      <c r="J6" s="4"/>
      <c r="K6" s="13"/>
      <c r="L6" s="13"/>
      <c r="M6" s="4">
        <f t="shared" si="2"/>
        <v>0</v>
      </c>
      <c r="N6" s="4">
        <f t="shared" si="3"/>
        <v>0</v>
      </c>
      <c r="O6" s="14"/>
      <c r="P6" s="3">
        <v>3</v>
      </c>
      <c r="Q6" s="3"/>
      <c r="R6" s="4">
        <f>S6+T6+U6</f>
        <v>0</v>
      </c>
      <c r="S6" s="4">
        <f>COUNTIF($E$4,"=2")+COUNTIF($E$6,"=2")+COUNTIF($F$8,"=2")+COUNTIF($E$11,"=2")+COUNTIF($F$14,"=2")+COUNTIF($F$16,"=2")+COUNTIF($E$18,"=2")+COUNTIF($F$21,"=2")+COUNTIF($E$24,"=2")+COUNTIF($E$26,"=2")+COUNTIF($F$28,"=2")+COUNTIF($E$31,"=2")</f>
        <v>0</v>
      </c>
      <c r="T6" s="4">
        <f>SUM(IF($E$4&lt;$F$4,1,0))+SUM(IF($E$6&lt;$F$6,1,0))+SUM(IF($F$8&lt;$E$8,1,0))+SUM(IF($E$11&lt;$F$11,1,0))+SUM(IF($F$14&lt;$E$14,1,0))+SUM(IF($F$16&lt;$E$16,1,0))+SUM(IF($E$18&lt;$F$18,1,0))+SUM(IF($F$21&lt;$E$21,1,0))+SUM(IF($E$24&lt;$F$24,1,0))+SUM(IF($E$26&lt;$F$26,1,0))+SUM(IF($F$28&lt;$E$28,1,0))+SUM(IF($E$31&lt;$F$31,1,0))</f>
        <v>0</v>
      </c>
      <c r="U6" s="4"/>
      <c r="V6" s="3">
        <f>(S6*$R$15)+(T6*$R$16)</f>
        <v>0</v>
      </c>
      <c r="W6" s="4">
        <f>$E$4+$E$6+$F$8+$E$11+$F$14+$F$16+$E$18+$F$21+$E$24+$E$26+$F$28+$E$31</f>
        <v>0</v>
      </c>
      <c r="X6" s="4">
        <f>$F$4+$F$6+$E$8+$F$11+$E$14+$E$16+$F$18+$E$21+$F$24+$F$26+$E$28+$F$31</f>
        <v>0</v>
      </c>
      <c r="Y6" s="4" t="str">
        <f>IF(X6=0,"MAX",W6/X6)</f>
        <v>MAX</v>
      </c>
      <c r="Z6" s="4">
        <f>$M$4+$M$6+$N$8+$M$11+$N$14+$N$16+$M$18+$N$21+$M$24+$M$26+$N$28+$M$31</f>
        <v>0</v>
      </c>
      <c r="AA6" s="4">
        <f>$N$4+$N$6+$M$8+$N$11+$M$14+$M$16+$N$18+$M$21+$N$24+$N$26+$M$28+$N$31</f>
        <v>0</v>
      </c>
      <c r="AB6" s="4" t="str">
        <f>IF(AA6=0,"MAX",Z6/AA6)</f>
        <v>MAX</v>
      </c>
    </row>
    <row r="7" spans="1:28" ht="12.75">
      <c r="A7" s="33" t="s">
        <v>82</v>
      </c>
      <c r="B7" s="33" t="s">
        <v>79</v>
      </c>
      <c r="C7" s="4"/>
      <c r="D7" s="4"/>
      <c r="E7" s="35">
        <f t="shared" si="0"/>
        <v>0</v>
      </c>
      <c r="F7" s="35">
        <f t="shared" si="1"/>
        <v>0</v>
      </c>
      <c r="G7" s="13"/>
      <c r="H7" s="13"/>
      <c r="I7" s="4"/>
      <c r="J7" s="19"/>
      <c r="K7" s="13"/>
      <c r="L7" s="13"/>
      <c r="M7" s="4">
        <f t="shared" si="2"/>
        <v>0</v>
      </c>
      <c r="N7" s="20">
        <f t="shared" si="3"/>
        <v>0</v>
      </c>
      <c r="O7" s="14"/>
      <c r="P7" s="9">
        <v>4</v>
      </c>
      <c r="Q7" s="3"/>
      <c r="R7" s="4">
        <f>S7+T7+U7</f>
        <v>0</v>
      </c>
      <c r="S7" s="4">
        <f>COUNTIF($F$5,"=2")+COUNTIF($E$8,"=2")+COUNTIF($E$10,"=2")+COUNTIF($E$12,"=2")+COUNTIF($E$15,"=2")+COUNTIF($F$18,"=2")+COUNTIF($F$20,"=2")+COUNTIF($F$22,"=2")+COUNTIF($F$25,"=2")+COUNTIF($E$28,"=2")+COUNTIF($E$30,"=2")+COUNTIF($E$32,"=2")</f>
        <v>0</v>
      </c>
      <c r="T7" s="4">
        <f>SUM(IF($F$5&lt;$E$5,1,0))+SUM(IF($E$8&lt;$F$8,1,0))+SUM(IF($E$10&lt;$F$10,1,0))+SUM(IF($E$12&lt;$F$12,1,0))+SUM(IF($E$15&lt;$F$15,1,0))+SUM(IF($F$18&lt;$E$18,1,0))+SUM(IF($F$20&lt;$E$20,1,0))+SUM(IF($F$22&lt;$E$22,1,0))+SUM(IF($F$25&lt;$E$25,1,0))+SUM(IF($E$28&lt;$F$28,1,0))+SUM(IF($E$30&lt;$F$30,1,0))+SUM(IF($E$32&lt;$F$32,1,0))</f>
        <v>0</v>
      </c>
      <c r="U7" s="4"/>
      <c r="V7" s="3">
        <f>(S7*$R$15)+(T7*$R$16)</f>
        <v>0</v>
      </c>
      <c r="W7" s="4">
        <f>$F$5+$E$8+$E$10+$E$12+$E$15+$F$18+$F$20+$F$22+$F$25+$E$28+$E$30+$E$32</f>
        <v>0</v>
      </c>
      <c r="X7" s="4">
        <f>$E$5+$F$8+$F$10+$F$12+$F$15+$E$18+$E$20+$E$22+$E$25+$F$28+$F$30+$F$32</f>
        <v>0</v>
      </c>
      <c r="Y7" s="4" t="str">
        <f>IF(X7=0,"MAX",W7/X7)</f>
        <v>MAX</v>
      </c>
      <c r="Z7" s="4">
        <f>$N$5+$M$8+$M$10+$M$12+$M$15+$N$18+$N$20+$N$22+$N$25+$M$28+$M$30+$M$32</f>
        <v>0</v>
      </c>
      <c r="AA7" s="4">
        <f>$M$5+$N$8+$N$10+$N$12+$N$15+$M$18+$M$20+$M$22+$M$25+$N$28+$N$30+$N$32</f>
        <v>0</v>
      </c>
      <c r="AB7" s="4" t="str">
        <f>IF(AA7=0,"MAX",Z7/AA7)</f>
        <v>MAX</v>
      </c>
    </row>
    <row r="8" spans="1:28" ht="12.75">
      <c r="A8" s="33" t="s">
        <v>83</v>
      </c>
      <c r="B8" s="33" t="s">
        <v>79</v>
      </c>
      <c r="C8" s="4"/>
      <c r="D8" s="4"/>
      <c r="E8" s="35">
        <f t="shared" si="0"/>
        <v>0</v>
      </c>
      <c r="F8" s="35">
        <f t="shared" si="1"/>
        <v>0</v>
      </c>
      <c r="G8" s="13"/>
      <c r="H8" s="13"/>
      <c r="I8" s="4"/>
      <c r="J8" s="19"/>
      <c r="K8" s="13"/>
      <c r="L8" s="13"/>
      <c r="M8" s="53">
        <f t="shared" si="2"/>
        <v>0</v>
      </c>
      <c r="N8" s="4">
        <f t="shared" si="3"/>
        <v>0</v>
      </c>
      <c r="O8" s="14"/>
      <c r="P8" s="3">
        <v>5</v>
      </c>
      <c r="Q8" s="3"/>
      <c r="R8" s="4">
        <f>S8+T8+U8</f>
        <v>0</v>
      </c>
      <c r="S8" s="4">
        <f>COUNTIF($F$4,"=2")+COUNTIF($E$7,"=2")+COUNTIF($F$9,"=2")+COUNTIF($F$12,"=2")+COUNTIF($E$14,"=2")+COUNTIF($F$17,"=2")+COUNTIF($E$19,"=2")+COUNTIF($E$22,"=2")+COUNTIF($F$24,"=2")+COUNTIF($E$27,"=2")+COUNTIF($F$29,"=2")+COUNTIF($F$32,"=2")</f>
        <v>0</v>
      </c>
      <c r="T8" s="4">
        <f>SUM(IF($F$4&lt;$E$4,1,0))+SUM(IF($E$7&lt;$F$7,1,0))+SUM(IF($F$9&lt;$E$9,1,0))+SUM(IF($F$12&lt;$E$12,1,0))+SUM(IF($E$14&lt;$F$14,1,0))+SUM(IF($F$17&lt;$E$17,1,0))+SUM(IF($E$19&lt;$F$19,1,0))+SUM(IF($E$22&lt;$F$22,1,0))+SUM(IF($F$24&lt;$E$24,1,0))+SUM(IF($E$27&lt;$F$27,1,0))+SUM(IF($F$29&lt;$E$29,1,0))+SUM(IF($F$32&lt;$E$32,1,0))</f>
        <v>0</v>
      </c>
      <c r="U8" s="4"/>
      <c r="V8" s="3">
        <f>(S8*$R$15)+(T8*$R$16)</f>
        <v>0</v>
      </c>
      <c r="W8" s="4">
        <f>$F$4+$E$7+$F$9+$F$12+$E$14+$F$17+$E$19+$E$22+$F$24+$E$27+$F$29+$F$32</f>
        <v>0</v>
      </c>
      <c r="X8" s="4">
        <f>$E$4+$F$7+$E$9+$E$12+$F$14+$E$17+$F$19+$F$22+$E$24+$F$27+$E$29+$E$32</f>
        <v>0</v>
      </c>
      <c r="Y8" s="4" t="str">
        <f>IF(X8=0,"MAX",W8/X8)</f>
        <v>MAX</v>
      </c>
      <c r="Z8" s="4">
        <f>$N$4+$M$7+$N$9+$N$12+$M$14+$N$17+$M$19+$M$22+$N$24+$M$27+$N$29+$N$32</f>
        <v>0</v>
      </c>
      <c r="AA8" s="4">
        <f>$M$4+$N$7+$M$9+$M$12+$N$14+$M$17+$N$19+$N$22+$M$24+$N$27+$M$29+$M$32</f>
        <v>0</v>
      </c>
      <c r="AB8" s="4" t="str">
        <f>IF(AA8=0,"MAX",Z8/AA8)</f>
        <v>MAX</v>
      </c>
    </row>
    <row r="9" spans="1:29" ht="12.75">
      <c r="A9" s="33" t="s">
        <v>84</v>
      </c>
      <c r="B9" s="33" t="s">
        <v>79</v>
      </c>
      <c r="C9" s="4"/>
      <c r="D9" s="4"/>
      <c r="E9" s="54">
        <f t="shared" si="0"/>
        <v>0</v>
      </c>
      <c r="F9" s="54">
        <f t="shared" si="1"/>
        <v>0</v>
      </c>
      <c r="G9" s="40"/>
      <c r="H9" s="40"/>
      <c r="I9" s="20"/>
      <c r="J9" s="41"/>
      <c r="K9" s="40"/>
      <c r="L9" s="40"/>
      <c r="M9" s="20">
        <f t="shared" si="2"/>
        <v>0</v>
      </c>
      <c r="N9" s="54">
        <f t="shared" si="3"/>
        <v>0</v>
      </c>
      <c r="O9" s="14"/>
      <c r="P9" s="55"/>
      <c r="Q9" s="56"/>
      <c r="R9" s="5"/>
      <c r="S9" s="5"/>
      <c r="T9" s="5"/>
      <c r="U9" s="5"/>
      <c r="V9" s="55"/>
      <c r="W9" s="5"/>
      <c r="X9" s="5"/>
      <c r="Y9" s="5"/>
      <c r="Z9" s="5"/>
      <c r="AA9" s="5"/>
      <c r="AB9" s="5"/>
      <c r="AC9" s="56"/>
    </row>
    <row r="10" spans="1:29" ht="12.75">
      <c r="A10" s="33" t="s">
        <v>85</v>
      </c>
      <c r="B10" s="33" t="s">
        <v>79</v>
      </c>
      <c r="C10" s="4"/>
      <c r="D10" s="4"/>
      <c r="E10" s="4">
        <f t="shared" si="0"/>
        <v>0</v>
      </c>
      <c r="F10" s="4">
        <f t="shared" si="1"/>
        <v>0</v>
      </c>
      <c r="G10" s="13"/>
      <c r="H10" s="13"/>
      <c r="I10" s="4"/>
      <c r="J10" s="19"/>
      <c r="K10" s="13"/>
      <c r="L10" s="13"/>
      <c r="M10" s="4">
        <f t="shared" si="2"/>
        <v>0</v>
      </c>
      <c r="N10" s="4">
        <f t="shared" si="3"/>
        <v>0</v>
      </c>
      <c r="O10" s="14"/>
      <c r="P10" s="55"/>
      <c r="Q10" s="55"/>
      <c r="R10" s="5"/>
      <c r="S10" s="5"/>
      <c r="T10" s="5"/>
      <c r="U10" s="5"/>
      <c r="V10" s="55"/>
      <c r="W10" s="5"/>
      <c r="X10" s="5"/>
      <c r="Y10" s="5"/>
      <c r="Z10" s="5"/>
      <c r="AA10" s="5"/>
      <c r="AB10" s="5"/>
      <c r="AC10" s="56"/>
    </row>
    <row r="11" spans="1:28" ht="12.75">
      <c r="A11" s="33" t="s">
        <v>86</v>
      </c>
      <c r="B11" s="33" t="s">
        <v>79</v>
      </c>
      <c r="C11" s="4"/>
      <c r="D11" s="4"/>
      <c r="E11" s="35">
        <f t="shared" si="0"/>
        <v>0</v>
      </c>
      <c r="F11" s="35">
        <f t="shared" si="1"/>
        <v>0</v>
      </c>
      <c r="G11" s="36"/>
      <c r="H11" s="36"/>
      <c r="I11" s="35"/>
      <c r="J11" s="37"/>
      <c r="K11" s="36"/>
      <c r="L11" s="36"/>
      <c r="M11" s="35">
        <f t="shared" si="2"/>
        <v>0</v>
      </c>
      <c r="N11" s="35">
        <f t="shared" si="3"/>
        <v>0</v>
      </c>
      <c r="O11" s="14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33" t="s">
        <v>87</v>
      </c>
      <c r="B12" s="33" t="s">
        <v>79</v>
      </c>
      <c r="C12" s="4"/>
      <c r="D12" s="4"/>
      <c r="E12" s="35">
        <f t="shared" si="0"/>
        <v>0</v>
      </c>
      <c r="F12" s="35">
        <f t="shared" si="1"/>
        <v>0</v>
      </c>
      <c r="G12" s="36"/>
      <c r="H12" s="36"/>
      <c r="I12" s="4"/>
      <c r="J12" s="19"/>
      <c r="K12" s="36"/>
      <c r="L12" s="36"/>
      <c r="M12" s="4">
        <f t="shared" si="2"/>
        <v>0</v>
      </c>
      <c r="N12" s="4">
        <f t="shared" si="3"/>
        <v>0</v>
      </c>
      <c r="O12" s="14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8" t="s">
        <v>88</v>
      </c>
      <c r="B13" s="28" t="s">
        <v>79</v>
      </c>
      <c r="C13" s="30"/>
      <c r="D13" s="30"/>
      <c r="E13" s="30">
        <f t="shared" si="0"/>
        <v>0</v>
      </c>
      <c r="F13" s="30">
        <f t="shared" si="1"/>
        <v>0</v>
      </c>
      <c r="G13" s="31"/>
      <c r="H13" s="31"/>
      <c r="I13" s="30"/>
      <c r="J13" s="32"/>
      <c r="K13" s="31"/>
      <c r="L13" s="31"/>
      <c r="M13" s="30">
        <f t="shared" si="2"/>
        <v>0</v>
      </c>
      <c r="N13" s="30">
        <f t="shared" si="3"/>
        <v>0</v>
      </c>
      <c r="O13" s="14"/>
      <c r="P13" s="24"/>
      <c r="Q13" s="24"/>
      <c r="R13" s="24"/>
      <c r="S13" s="24"/>
      <c r="T13" s="57"/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33" t="s">
        <v>89</v>
      </c>
      <c r="B14" s="33" t="s">
        <v>79</v>
      </c>
      <c r="C14" s="35"/>
      <c r="D14" s="35"/>
      <c r="E14" s="35">
        <f t="shared" si="0"/>
        <v>0</v>
      </c>
      <c r="F14" s="35">
        <f t="shared" si="1"/>
        <v>0</v>
      </c>
      <c r="G14" s="36"/>
      <c r="H14" s="36"/>
      <c r="I14" s="35"/>
      <c r="J14" s="37"/>
      <c r="K14" s="36"/>
      <c r="L14" s="36"/>
      <c r="M14" s="35">
        <f t="shared" si="2"/>
        <v>0</v>
      </c>
      <c r="N14" s="35">
        <f t="shared" si="3"/>
        <v>0</v>
      </c>
      <c r="O14" s="14"/>
      <c r="P14" s="24"/>
      <c r="Q14" s="295" t="s">
        <v>3</v>
      </c>
      <c r="R14" s="295"/>
      <c r="S14" s="24"/>
      <c r="T14" s="57"/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33" t="s">
        <v>90</v>
      </c>
      <c r="B15" s="33" t="s">
        <v>79</v>
      </c>
      <c r="C15" s="4"/>
      <c r="D15" s="4"/>
      <c r="E15" s="35">
        <f t="shared" si="0"/>
        <v>0</v>
      </c>
      <c r="F15" s="35">
        <f t="shared" si="1"/>
        <v>0</v>
      </c>
      <c r="G15" s="13"/>
      <c r="H15" s="13"/>
      <c r="I15" s="4"/>
      <c r="J15" s="19"/>
      <c r="K15" s="13"/>
      <c r="L15" s="13"/>
      <c r="M15" s="4">
        <f t="shared" si="2"/>
        <v>0</v>
      </c>
      <c r="N15" s="4">
        <f t="shared" si="3"/>
        <v>0</v>
      </c>
      <c r="O15" s="14"/>
      <c r="P15" s="24"/>
      <c r="Q15" s="58" t="s">
        <v>12</v>
      </c>
      <c r="R15" s="58">
        <v>3</v>
      </c>
      <c r="S15" s="24"/>
      <c r="T15" s="57"/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33" t="s">
        <v>91</v>
      </c>
      <c r="B16" s="33" t="s">
        <v>79</v>
      </c>
      <c r="C16" s="4"/>
      <c r="D16" s="4"/>
      <c r="E16" s="54">
        <f t="shared" si="0"/>
        <v>0</v>
      </c>
      <c r="F16" s="54">
        <f t="shared" si="1"/>
        <v>0</v>
      </c>
      <c r="G16" s="13"/>
      <c r="H16" s="13"/>
      <c r="I16" s="20"/>
      <c r="J16" s="41"/>
      <c r="K16" s="13"/>
      <c r="L16" s="13"/>
      <c r="M16" s="20">
        <f t="shared" si="2"/>
        <v>0</v>
      </c>
      <c r="N16" s="20">
        <f t="shared" si="3"/>
        <v>0</v>
      </c>
      <c r="O16" s="14"/>
      <c r="P16" s="24"/>
      <c r="Q16" s="24" t="s">
        <v>13</v>
      </c>
      <c r="R16" s="24">
        <v>1</v>
      </c>
      <c r="S16" s="24"/>
      <c r="T16" s="57"/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33" t="s">
        <v>92</v>
      </c>
      <c r="B17" s="33" t="s">
        <v>79</v>
      </c>
      <c r="C17" s="4"/>
      <c r="D17" s="4"/>
      <c r="E17" s="20">
        <f t="shared" si="0"/>
        <v>0</v>
      </c>
      <c r="F17" s="20">
        <f t="shared" si="1"/>
        <v>0</v>
      </c>
      <c r="G17" s="40"/>
      <c r="H17" s="40"/>
      <c r="I17" s="20"/>
      <c r="J17" s="41"/>
      <c r="K17" s="40"/>
      <c r="L17" s="40"/>
      <c r="M17" s="20">
        <f t="shared" si="2"/>
        <v>0</v>
      </c>
      <c r="N17" s="20">
        <f t="shared" si="3"/>
        <v>0</v>
      </c>
      <c r="O17" s="14"/>
      <c r="P17" s="24"/>
      <c r="Q17" s="24" t="s">
        <v>93</v>
      </c>
      <c r="R17" s="24">
        <v>0</v>
      </c>
      <c r="S17" s="24"/>
      <c r="T17" s="57"/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33" t="s">
        <v>94</v>
      </c>
      <c r="B18" s="33" t="s">
        <v>79</v>
      </c>
      <c r="C18" s="4"/>
      <c r="D18" s="4"/>
      <c r="E18" s="4">
        <f t="shared" si="0"/>
        <v>0</v>
      </c>
      <c r="F18" s="4">
        <f t="shared" si="1"/>
        <v>0</v>
      </c>
      <c r="G18" s="13"/>
      <c r="H18" s="13"/>
      <c r="I18" s="4"/>
      <c r="J18" s="19"/>
      <c r="K18" s="13"/>
      <c r="L18" s="13"/>
      <c r="M18" s="4">
        <f t="shared" si="2"/>
        <v>0</v>
      </c>
      <c r="N18" s="4">
        <f t="shared" si="3"/>
        <v>0</v>
      </c>
      <c r="O18" s="14"/>
      <c r="P18" s="24"/>
      <c r="Q18" s="24"/>
      <c r="R18" s="24"/>
      <c r="S18" s="24"/>
      <c r="T18" s="57"/>
      <c r="U18" s="22"/>
      <c r="V18" s="22"/>
      <c r="W18" s="22"/>
      <c r="X18" s="22"/>
      <c r="Y18" s="22"/>
      <c r="Z18" s="22"/>
      <c r="AA18" s="22"/>
      <c r="AB18" s="22"/>
    </row>
    <row r="19" spans="1:29" ht="12.75">
      <c r="A19" s="33" t="s">
        <v>95</v>
      </c>
      <c r="B19" s="33" t="s">
        <v>79</v>
      </c>
      <c r="C19" s="4"/>
      <c r="D19" s="4"/>
      <c r="E19" s="4">
        <f t="shared" si="0"/>
        <v>0</v>
      </c>
      <c r="F19" s="4">
        <f t="shared" si="1"/>
        <v>0</v>
      </c>
      <c r="G19" s="13"/>
      <c r="H19" s="13"/>
      <c r="I19" s="4"/>
      <c r="J19" s="19"/>
      <c r="K19" s="13"/>
      <c r="L19" s="13"/>
      <c r="M19" s="4">
        <f t="shared" si="2"/>
        <v>0</v>
      </c>
      <c r="N19" s="4">
        <f t="shared" si="3"/>
        <v>0</v>
      </c>
      <c r="O19" s="14"/>
      <c r="P19" s="22"/>
      <c r="Q19" s="59"/>
      <c r="R19" s="5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60"/>
    </row>
    <row r="20" spans="1:29" ht="12.75">
      <c r="A20" s="33" t="s">
        <v>96</v>
      </c>
      <c r="B20" s="33" t="s">
        <v>79</v>
      </c>
      <c r="C20" s="4"/>
      <c r="D20" s="4"/>
      <c r="E20" s="35">
        <f t="shared" si="0"/>
        <v>0</v>
      </c>
      <c r="F20" s="35">
        <f t="shared" si="1"/>
        <v>0</v>
      </c>
      <c r="G20" s="36"/>
      <c r="H20" s="36"/>
      <c r="I20" s="35"/>
      <c r="J20" s="37"/>
      <c r="K20" s="36"/>
      <c r="L20" s="36"/>
      <c r="M20" s="35">
        <f t="shared" si="2"/>
        <v>0</v>
      </c>
      <c r="N20" s="35">
        <f t="shared" si="3"/>
        <v>0</v>
      </c>
      <c r="O20" s="14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60"/>
    </row>
    <row r="21" spans="1:29" ht="12.75">
      <c r="A21" s="33" t="s">
        <v>97</v>
      </c>
      <c r="B21" s="33" t="s">
        <v>79</v>
      </c>
      <c r="C21" s="4"/>
      <c r="D21" s="4"/>
      <c r="E21" s="4">
        <f t="shared" si="0"/>
        <v>0</v>
      </c>
      <c r="F21" s="4">
        <f t="shared" si="1"/>
        <v>0</v>
      </c>
      <c r="G21" s="13"/>
      <c r="H21" s="13"/>
      <c r="I21" s="4"/>
      <c r="J21" s="19"/>
      <c r="K21" s="13"/>
      <c r="L21" s="13"/>
      <c r="M21" s="4">
        <f t="shared" si="2"/>
        <v>0</v>
      </c>
      <c r="N21" s="4">
        <f t="shared" si="3"/>
        <v>0</v>
      </c>
      <c r="O21" s="14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60"/>
    </row>
    <row r="22" spans="1:29" ht="12.75">
      <c r="A22" s="33" t="s">
        <v>98</v>
      </c>
      <c r="B22" s="61" t="s">
        <v>79</v>
      </c>
      <c r="C22" s="20"/>
      <c r="D22" s="20"/>
      <c r="E22" s="20">
        <f t="shared" si="0"/>
        <v>0</v>
      </c>
      <c r="F22" s="20">
        <f t="shared" si="1"/>
        <v>0</v>
      </c>
      <c r="G22" s="40"/>
      <c r="H22" s="40"/>
      <c r="I22" s="20"/>
      <c r="J22" s="41"/>
      <c r="K22" s="40"/>
      <c r="L22" s="40"/>
      <c r="M22" s="20">
        <f t="shared" si="2"/>
        <v>0</v>
      </c>
      <c r="N22" s="20">
        <f t="shared" si="3"/>
        <v>0</v>
      </c>
      <c r="O22" s="14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60"/>
    </row>
    <row r="23" spans="1:29" ht="12.75">
      <c r="A23" s="28" t="s">
        <v>99</v>
      </c>
      <c r="B23" s="28" t="s">
        <v>79</v>
      </c>
      <c r="C23" s="30"/>
      <c r="D23" s="30"/>
      <c r="E23" s="30">
        <f t="shared" si="0"/>
        <v>0</v>
      </c>
      <c r="F23" s="30">
        <f t="shared" si="1"/>
        <v>0</v>
      </c>
      <c r="G23" s="31"/>
      <c r="H23" s="31"/>
      <c r="I23" s="30"/>
      <c r="J23" s="32"/>
      <c r="K23" s="31"/>
      <c r="L23" s="31"/>
      <c r="M23" s="30">
        <f t="shared" si="2"/>
        <v>0</v>
      </c>
      <c r="N23" s="30">
        <f t="shared" si="3"/>
        <v>0</v>
      </c>
      <c r="O23" s="14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60"/>
    </row>
    <row r="24" spans="1:29" ht="12.75">
      <c r="A24" s="38" t="s">
        <v>100</v>
      </c>
      <c r="B24" s="33" t="s">
        <v>79</v>
      </c>
      <c r="C24" s="35"/>
      <c r="D24" s="35"/>
      <c r="E24" s="35">
        <f t="shared" si="0"/>
        <v>0</v>
      </c>
      <c r="F24" s="35">
        <f t="shared" si="1"/>
        <v>0</v>
      </c>
      <c r="G24" s="36"/>
      <c r="H24" s="36"/>
      <c r="I24" s="35"/>
      <c r="J24" s="37"/>
      <c r="K24" s="36"/>
      <c r="L24" s="36"/>
      <c r="M24" s="35">
        <f t="shared" si="2"/>
        <v>0</v>
      </c>
      <c r="N24" s="35">
        <f t="shared" si="3"/>
        <v>0</v>
      </c>
      <c r="O24" s="14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60"/>
    </row>
    <row r="25" spans="1:29" ht="12.75">
      <c r="A25" s="2" t="s">
        <v>101</v>
      </c>
      <c r="B25" s="62" t="s">
        <v>79</v>
      </c>
      <c r="C25" s="4"/>
      <c r="D25" s="4"/>
      <c r="E25" s="35">
        <f t="shared" si="0"/>
        <v>0</v>
      </c>
      <c r="F25" s="35">
        <f t="shared" si="1"/>
        <v>0</v>
      </c>
      <c r="G25" s="13"/>
      <c r="H25" s="13"/>
      <c r="I25" s="4"/>
      <c r="J25" s="19"/>
      <c r="K25" s="13"/>
      <c r="L25" s="13"/>
      <c r="M25" s="4">
        <f t="shared" si="2"/>
        <v>0</v>
      </c>
      <c r="N25" s="4">
        <f t="shared" si="3"/>
        <v>0</v>
      </c>
      <c r="O25" s="14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60"/>
    </row>
    <row r="26" spans="1:29" ht="12.75">
      <c r="A26" s="2" t="s">
        <v>102</v>
      </c>
      <c r="B26" s="62" t="s">
        <v>79</v>
      </c>
      <c r="C26" s="4"/>
      <c r="D26" s="4"/>
      <c r="E26" s="54">
        <f t="shared" si="0"/>
        <v>0</v>
      </c>
      <c r="F26" s="54">
        <f t="shared" si="1"/>
        <v>0</v>
      </c>
      <c r="G26" s="13"/>
      <c r="H26" s="13"/>
      <c r="I26" s="20"/>
      <c r="J26" s="41"/>
      <c r="K26" s="13"/>
      <c r="L26" s="13"/>
      <c r="M26" s="20">
        <f t="shared" si="2"/>
        <v>0</v>
      </c>
      <c r="N26" s="20">
        <f t="shared" si="3"/>
        <v>0</v>
      </c>
      <c r="O26" s="14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60"/>
    </row>
    <row r="27" spans="1:30" ht="12.75">
      <c r="A27" s="2" t="s">
        <v>103</v>
      </c>
      <c r="B27" s="62" t="s">
        <v>79</v>
      </c>
      <c r="C27" s="4"/>
      <c r="D27" s="4"/>
      <c r="E27" s="20">
        <f t="shared" si="0"/>
        <v>0</v>
      </c>
      <c r="F27" s="20">
        <f t="shared" si="1"/>
        <v>0</v>
      </c>
      <c r="G27" s="40"/>
      <c r="H27" s="40"/>
      <c r="I27" s="20"/>
      <c r="J27" s="41"/>
      <c r="K27" s="40"/>
      <c r="L27" s="40"/>
      <c r="M27" s="20">
        <f t="shared" si="2"/>
        <v>0</v>
      </c>
      <c r="N27" s="20">
        <f t="shared" si="3"/>
        <v>0</v>
      </c>
      <c r="O27" s="63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6"/>
    </row>
    <row r="28" spans="1:30" ht="12.75">
      <c r="A28" s="2" t="s">
        <v>104</v>
      </c>
      <c r="B28" s="62" t="s">
        <v>79</v>
      </c>
      <c r="C28" s="4"/>
      <c r="D28" s="4"/>
      <c r="E28" s="4">
        <f t="shared" si="0"/>
        <v>0</v>
      </c>
      <c r="F28" s="4">
        <f t="shared" si="1"/>
        <v>0</v>
      </c>
      <c r="G28" s="13"/>
      <c r="H28" s="13"/>
      <c r="I28" s="4"/>
      <c r="J28" s="19"/>
      <c r="K28" s="13"/>
      <c r="L28" s="13"/>
      <c r="M28" s="4">
        <f t="shared" si="2"/>
        <v>0</v>
      </c>
      <c r="N28" s="4">
        <f t="shared" si="3"/>
        <v>0</v>
      </c>
      <c r="O28" s="63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  <c r="AD28" s="66"/>
    </row>
    <row r="29" spans="1:30" ht="12.75">
      <c r="A29" s="2" t="s">
        <v>105</v>
      </c>
      <c r="B29" s="62" t="s">
        <v>79</v>
      </c>
      <c r="C29" s="4"/>
      <c r="D29" s="4"/>
      <c r="E29" s="4">
        <f t="shared" si="0"/>
        <v>0</v>
      </c>
      <c r="F29" s="4">
        <f t="shared" si="1"/>
        <v>0</v>
      </c>
      <c r="G29" s="13"/>
      <c r="H29" s="13"/>
      <c r="I29" s="4"/>
      <c r="J29" s="19"/>
      <c r="K29" s="13"/>
      <c r="L29" s="13"/>
      <c r="M29" s="4">
        <f t="shared" si="2"/>
        <v>0</v>
      </c>
      <c r="N29" s="4">
        <f t="shared" si="3"/>
        <v>0</v>
      </c>
      <c r="O29" s="63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66"/>
    </row>
    <row r="30" spans="1:30" ht="12.75">
      <c r="A30" s="2" t="s">
        <v>106</v>
      </c>
      <c r="B30" s="62" t="s">
        <v>79</v>
      </c>
      <c r="C30" s="4"/>
      <c r="D30" s="4"/>
      <c r="E30" s="35">
        <f t="shared" si="0"/>
        <v>0</v>
      </c>
      <c r="F30" s="35">
        <f t="shared" si="1"/>
        <v>0</v>
      </c>
      <c r="G30" s="36"/>
      <c r="H30" s="36"/>
      <c r="I30" s="35"/>
      <c r="J30" s="37"/>
      <c r="K30" s="36"/>
      <c r="L30" s="36"/>
      <c r="M30" s="35">
        <f t="shared" si="2"/>
        <v>0</v>
      </c>
      <c r="N30" s="35">
        <f t="shared" si="3"/>
        <v>0</v>
      </c>
      <c r="O30" s="63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5"/>
      <c r="AD30" s="66"/>
    </row>
    <row r="31" spans="1:30" ht="12.75">
      <c r="A31" s="2" t="s">
        <v>107</v>
      </c>
      <c r="B31" s="62" t="s">
        <v>79</v>
      </c>
      <c r="C31" s="4"/>
      <c r="D31" s="4"/>
      <c r="E31" s="4">
        <f t="shared" si="0"/>
        <v>0</v>
      </c>
      <c r="F31" s="4">
        <f t="shared" si="1"/>
        <v>0</v>
      </c>
      <c r="G31" s="13"/>
      <c r="H31" s="13"/>
      <c r="I31" s="4"/>
      <c r="J31" s="19"/>
      <c r="K31" s="13"/>
      <c r="L31" s="13"/>
      <c r="M31" s="4">
        <f t="shared" si="2"/>
        <v>0</v>
      </c>
      <c r="N31" s="4">
        <f t="shared" si="3"/>
        <v>0</v>
      </c>
      <c r="O31" s="63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5"/>
      <c r="AD31" s="66"/>
    </row>
    <row r="32" spans="1:30" ht="12.75">
      <c r="A32" s="38" t="s">
        <v>108</v>
      </c>
      <c r="B32" s="67" t="s">
        <v>79</v>
      </c>
      <c r="C32" s="20"/>
      <c r="D32" s="20"/>
      <c r="E32" s="20">
        <f t="shared" si="0"/>
        <v>0</v>
      </c>
      <c r="F32" s="20">
        <f t="shared" si="1"/>
        <v>0</v>
      </c>
      <c r="G32" s="40"/>
      <c r="H32" s="40"/>
      <c r="I32" s="20"/>
      <c r="J32" s="41"/>
      <c r="K32" s="40"/>
      <c r="L32" s="40"/>
      <c r="M32" s="20">
        <f t="shared" si="2"/>
        <v>0</v>
      </c>
      <c r="N32" s="20">
        <f t="shared" si="3"/>
        <v>0</v>
      </c>
      <c r="O32" s="63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5"/>
      <c r="AD32" s="66"/>
    </row>
    <row r="33" spans="1:30" ht="12.75">
      <c r="A33" s="2" t="s">
        <v>109</v>
      </c>
      <c r="B33" s="2" t="s">
        <v>79</v>
      </c>
      <c r="C33" s="4"/>
      <c r="D33" s="4"/>
      <c r="E33" s="4">
        <f t="shared" si="0"/>
        <v>0</v>
      </c>
      <c r="F33" s="4">
        <f t="shared" si="1"/>
        <v>0</v>
      </c>
      <c r="G33" s="13"/>
      <c r="H33" s="13"/>
      <c r="I33" s="4"/>
      <c r="J33" s="19"/>
      <c r="K33" s="13"/>
      <c r="L33" s="13"/>
      <c r="M33" s="4">
        <f t="shared" si="2"/>
        <v>0</v>
      </c>
      <c r="N33" s="4">
        <f t="shared" si="3"/>
        <v>0</v>
      </c>
      <c r="O33" s="63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5"/>
      <c r="AD33" s="66"/>
    </row>
    <row r="34" spans="1:30" ht="12.75">
      <c r="A34" s="68"/>
      <c r="B34" s="68"/>
      <c r="C34" s="69"/>
      <c r="D34" s="69"/>
      <c r="E34" s="5"/>
      <c r="F34" s="5"/>
      <c r="G34" s="5"/>
      <c r="H34" s="5"/>
      <c r="I34" s="5"/>
      <c r="J34" s="70"/>
      <c r="K34" s="5"/>
      <c r="L34" s="5"/>
      <c r="M34" s="5"/>
      <c r="N34" s="5"/>
      <c r="O34" s="71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</row>
    <row r="35" spans="1:30" ht="12.75">
      <c r="A35" s="68"/>
      <c r="B35" s="68"/>
      <c r="C35" s="69"/>
      <c r="D35" s="69"/>
      <c r="E35" s="5"/>
      <c r="F35" s="5"/>
      <c r="G35" s="5"/>
      <c r="H35" s="5"/>
      <c r="I35" s="5"/>
      <c r="J35" s="70"/>
      <c r="K35" s="5"/>
      <c r="L35" s="5"/>
      <c r="M35" s="5"/>
      <c r="N35" s="5"/>
      <c r="O35" s="71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</row>
    <row r="36" spans="1:30" ht="12.75">
      <c r="A36" s="68"/>
      <c r="B36" s="68"/>
      <c r="C36" s="69"/>
      <c r="D36" s="72"/>
      <c r="E36" s="5"/>
      <c r="F36" s="5"/>
      <c r="G36" s="5"/>
      <c r="H36" s="5"/>
      <c r="I36" s="5"/>
      <c r="J36" s="70"/>
      <c r="K36" s="5"/>
      <c r="L36" s="5"/>
      <c r="M36" s="5"/>
      <c r="N36" s="5"/>
      <c r="O36" s="71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1:30" ht="12.75">
      <c r="A37" s="68"/>
      <c r="B37" s="68"/>
      <c r="C37" s="69"/>
      <c r="D37" s="69"/>
      <c r="E37" s="5"/>
      <c r="F37" s="5"/>
      <c r="G37" s="5"/>
      <c r="H37" s="5"/>
      <c r="I37" s="5"/>
      <c r="J37" s="70"/>
      <c r="K37" s="5"/>
      <c r="L37" s="5"/>
      <c r="M37" s="5"/>
      <c r="N37" s="5"/>
      <c r="O37" s="71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1:30" ht="12.75">
      <c r="A38" s="68"/>
      <c r="B38" s="68"/>
      <c r="C38" s="69"/>
      <c r="D38" s="69"/>
      <c r="E38" s="5"/>
      <c r="F38" s="5"/>
      <c r="G38" s="5"/>
      <c r="H38" s="5"/>
      <c r="I38" s="5"/>
      <c r="J38" s="70"/>
      <c r="K38" s="5"/>
      <c r="L38" s="5"/>
      <c r="M38" s="5"/>
      <c r="N38" s="5"/>
      <c r="O38" s="71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1:30" ht="12.75">
      <c r="A39" s="68"/>
      <c r="B39" s="68"/>
      <c r="C39" s="69"/>
      <c r="D39" s="69"/>
      <c r="E39" s="5"/>
      <c r="F39" s="5"/>
      <c r="G39" s="5"/>
      <c r="H39" s="5"/>
      <c r="I39" s="5"/>
      <c r="J39" s="70"/>
      <c r="K39" s="5"/>
      <c r="L39" s="5"/>
      <c r="M39" s="5"/>
      <c r="N39" s="5"/>
      <c r="O39" s="71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1:30" ht="12.75">
      <c r="A40" s="68"/>
      <c r="B40" s="68"/>
      <c r="C40" s="69"/>
      <c r="D40" s="69"/>
      <c r="E40" s="5"/>
      <c r="F40" s="5"/>
      <c r="G40" s="5"/>
      <c r="H40" s="5"/>
      <c r="I40" s="5"/>
      <c r="J40" s="70"/>
      <c r="K40" s="5"/>
      <c r="L40" s="5"/>
      <c r="M40" s="5"/>
      <c r="N40" s="5"/>
      <c r="O40" s="71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</row>
    <row r="41" spans="1:30" ht="12.75">
      <c r="A41" s="68"/>
      <c r="B41" s="68"/>
      <c r="C41" s="69"/>
      <c r="D41" s="69"/>
      <c r="E41" s="5"/>
      <c r="F41" s="5"/>
      <c r="G41" s="5"/>
      <c r="H41" s="5"/>
      <c r="I41" s="5"/>
      <c r="J41" s="70"/>
      <c r="K41" s="5"/>
      <c r="L41" s="5"/>
      <c r="M41" s="5"/>
      <c r="N41" s="5"/>
      <c r="O41" s="71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6"/>
    </row>
    <row r="42" spans="1:30" ht="12.75">
      <c r="A42" s="68"/>
      <c r="B42" s="68"/>
      <c r="C42" s="72"/>
      <c r="D42" s="69"/>
      <c r="E42" s="5"/>
      <c r="F42" s="5"/>
      <c r="G42" s="5"/>
      <c r="H42" s="5"/>
      <c r="I42" s="5"/>
      <c r="J42" s="70"/>
      <c r="K42" s="5"/>
      <c r="L42" s="5"/>
      <c r="M42" s="5"/>
      <c r="N42" s="5"/>
      <c r="O42" s="71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6"/>
    </row>
    <row r="43" spans="1:30" ht="12.75">
      <c r="A43" s="68"/>
      <c r="B43" s="68"/>
      <c r="C43" s="69"/>
      <c r="D43" s="69"/>
      <c r="E43" s="5"/>
      <c r="F43" s="5"/>
      <c r="G43" s="5"/>
      <c r="H43" s="5"/>
      <c r="I43" s="5"/>
      <c r="J43" s="70"/>
      <c r="K43" s="5"/>
      <c r="L43" s="5"/>
      <c r="M43" s="5"/>
      <c r="N43" s="5"/>
      <c r="O43" s="71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6"/>
    </row>
    <row r="44" spans="1:30" ht="12.75">
      <c r="A44" s="68"/>
      <c r="B44" s="68"/>
      <c r="C44" s="72"/>
      <c r="D44" s="69"/>
      <c r="E44" s="5"/>
      <c r="F44" s="5"/>
      <c r="G44" s="5"/>
      <c r="H44" s="5"/>
      <c r="I44" s="5"/>
      <c r="J44" s="70"/>
      <c r="K44" s="5"/>
      <c r="L44" s="5"/>
      <c r="M44" s="5"/>
      <c r="N44" s="5"/>
      <c r="O44" s="71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6"/>
    </row>
    <row r="45" spans="1:30" ht="12.75">
      <c r="A45" s="68"/>
      <c r="B45" s="68"/>
      <c r="C45" s="69"/>
      <c r="D45" s="69"/>
      <c r="E45" s="5"/>
      <c r="F45" s="5"/>
      <c r="G45" s="5"/>
      <c r="H45" s="5"/>
      <c r="I45" s="5"/>
      <c r="J45" s="70"/>
      <c r="K45" s="5"/>
      <c r="L45" s="5"/>
      <c r="M45" s="5"/>
      <c r="N45" s="5"/>
      <c r="O45" s="71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6"/>
    </row>
    <row r="46" spans="1:30" ht="12.75">
      <c r="A46" s="73"/>
      <c r="B46" s="73"/>
      <c r="C46" s="73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1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6"/>
    </row>
    <row r="47" spans="1:30" ht="12.75">
      <c r="A47" s="73"/>
      <c r="B47" s="73"/>
      <c r="C47" s="73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1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6"/>
    </row>
    <row r="48" spans="1:30" ht="12.75">
      <c r="A48" s="73"/>
      <c r="B48" s="73"/>
      <c r="C48" s="73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1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6"/>
    </row>
    <row r="49" spans="1:30" ht="12.75">
      <c r="A49" s="73"/>
      <c r="B49" s="73"/>
      <c r="C49" s="73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1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6"/>
    </row>
    <row r="50" spans="1:30" ht="12.75">
      <c r="A50" s="73"/>
      <c r="B50" s="73"/>
      <c r="C50" s="73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1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6"/>
    </row>
    <row r="51" spans="1:30" ht="12.75">
      <c r="A51" s="73"/>
      <c r="B51" s="73"/>
      <c r="C51" s="73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1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6"/>
    </row>
    <row r="52" spans="1:30" ht="12.75">
      <c r="A52" s="73"/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1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6"/>
    </row>
    <row r="53" spans="1:30" ht="12.75">
      <c r="A53" s="73"/>
      <c r="B53" s="73"/>
      <c r="C53" s="73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1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6"/>
    </row>
    <row r="54" spans="1:30" ht="12.75">
      <c r="A54" s="73"/>
      <c r="B54" s="73"/>
      <c r="C54" s="73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1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6"/>
    </row>
    <row r="55" spans="1:30" ht="12.75">
      <c r="A55" s="73"/>
      <c r="B55" s="73"/>
      <c r="C55" s="73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1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6"/>
    </row>
    <row r="56" spans="1:30" ht="12.75">
      <c r="A56" s="73"/>
      <c r="B56" s="73"/>
      <c r="C56" s="73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1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6"/>
    </row>
    <row r="57" spans="15:30" ht="12.75"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6"/>
    </row>
    <row r="58" spans="15:30" ht="12.75"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6"/>
    </row>
    <row r="59" spans="15:30" ht="12.75"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6"/>
    </row>
    <row r="60" spans="15:30" ht="12.75"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</row>
    <row r="61" spans="15:30" ht="12.75"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</row>
    <row r="62" spans="15:30" ht="12.75"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</row>
    <row r="63" spans="15:30" ht="12.75"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</row>
    <row r="64" spans="15:30" ht="12.75"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</row>
    <row r="65" spans="15:30" ht="12.75"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</row>
  </sheetData>
  <sheetProtection selectLockedCells="1" selectUnlockedCells="1"/>
  <mergeCells count="12">
    <mergeCell ref="C2:D2"/>
    <mergeCell ref="E2:F2"/>
    <mergeCell ref="G2:N2"/>
    <mergeCell ref="R2:U2"/>
    <mergeCell ref="W2:Y2"/>
    <mergeCell ref="Z2:AB2"/>
    <mergeCell ref="E3:F3"/>
    <mergeCell ref="G3:H3"/>
    <mergeCell ref="I3:J3"/>
    <mergeCell ref="K3:L3"/>
    <mergeCell ref="M3:N3"/>
    <mergeCell ref="Q14:R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7"/>
  <sheetViews>
    <sheetView showGridLines="0" tabSelected="1" zoomScalePageLayoutView="0" workbookViewId="0" topLeftCell="A1">
      <pane ySplit="6" topLeftCell="A257" activePane="bottomLeft" state="frozen"/>
      <selection pane="topLeft" activeCell="A1" sqref="A1"/>
      <selection pane="bottomLeft" activeCell="B4" sqref="B4:K4"/>
    </sheetView>
  </sheetViews>
  <sheetFormatPr defaultColWidth="11.421875" defaultRowHeight="12.75"/>
  <cols>
    <col min="1" max="1" width="1.421875" style="75" customWidth="1"/>
    <col min="2" max="2" width="8.28125" style="76" customWidth="1"/>
    <col min="3" max="3" width="8.8515625" style="76" customWidth="1"/>
    <col min="4" max="4" width="5.7109375" style="77" customWidth="1"/>
    <col min="5" max="5" width="13.140625" style="22" customWidth="1"/>
    <col min="6" max="6" width="7.8515625" style="76" customWidth="1"/>
    <col min="7" max="7" width="27.28125" style="76" customWidth="1"/>
    <col min="8" max="9" width="30.8515625" style="22" customWidth="1"/>
    <col min="10" max="10" width="4.28125" style="78" customWidth="1"/>
    <col min="11" max="11" width="4.28125" style="79" customWidth="1"/>
    <col min="12" max="12" width="16.7109375" style="80" customWidth="1"/>
    <col min="13" max="14" width="3.00390625" style="80" customWidth="1"/>
    <col min="15" max="17" width="3.00390625" style="76" customWidth="1"/>
    <col min="18" max="18" width="2.00390625" style="76" customWidth="1"/>
    <col min="19" max="19" width="4.00390625" style="76" customWidth="1"/>
    <col min="20" max="21" width="2.00390625" style="76" customWidth="1"/>
    <col min="22" max="22" width="3.00390625" style="76" customWidth="1"/>
    <col min="23" max="16384" width="11.421875" style="76" customWidth="1"/>
  </cols>
  <sheetData>
    <row r="1" spans="2:11" ht="111" customHeight="1"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2:20" ht="15">
      <c r="B2" s="319" t="s">
        <v>110</v>
      </c>
      <c r="C2" s="319"/>
      <c r="D2" s="319"/>
      <c r="E2" s="319"/>
      <c r="F2" s="319"/>
      <c r="G2" s="319"/>
      <c r="H2" s="319"/>
      <c r="I2" s="319"/>
      <c r="J2" s="319"/>
      <c r="K2" s="319"/>
      <c r="L2" s="81"/>
      <c r="M2" s="81"/>
      <c r="N2" s="81"/>
      <c r="O2" s="14"/>
      <c r="P2" s="14"/>
      <c r="Q2" s="14"/>
      <c r="R2" s="14"/>
      <c r="S2" s="14"/>
      <c r="T2" s="14"/>
    </row>
    <row r="3" spans="2:11" ht="15">
      <c r="B3" s="320" t="s">
        <v>111</v>
      </c>
      <c r="C3" s="320"/>
      <c r="D3" s="320"/>
      <c r="E3" s="320"/>
      <c r="F3" s="320"/>
      <c r="G3" s="320"/>
      <c r="H3" s="320"/>
      <c r="I3" s="320"/>
      <c r="J3" s="320"/>
      <c r="K3" s="320"/>
    </row>
    <row r="4" spans="2:11" ht="15">
      <c r="B4" s="321" t="s">
        <v>321</v>
      </c>
      <c r="C4" s="321"/>
      <c r="D4" s="321"/>
      <c r="E4" s="321"/>
      <c r="F4" s="321"/>
      <c r="G4" s="321"/>
      <c r="H4" s="321"/>
      <c r="I4" s="321"/>
      <c r="J4" s="321"/>
      <c r="K4" s="321"/>
    </row>
    <row r="5" spans="2:11" ht="15">
      <c r="B5" s="322"/>
      <c r="C5" s="322"/>
      <c r="D5" s="322"/>
      <c r="E5" s="322"/>
      <c r="F5" s="322"/>
      <c r="G5" s="322"/>
      <c r="H5" s="322"/>
      <c r="I5" s="322"/>
      <c r="J5" s="322"/>
      <c r="K5" s="322"/>
    </row>
    <row r="6" spans="1:14" s="22" customFormat="1" ht="15">
      <c r="A6" s="82"/>
      <c r="B6" s="314" t="s">
        <v>112</v>
      </c>
      <c r="C6" s="314"/>
      <c r="D6" s="84" t="s">
        <v>113</v>
      </c>
      <c r="E6" s="83" t="s">
        <v>114</v>
      </c>
      <c r="F6" s="83" t="s">
        <v>5</v>
      </c>
      <c r="G6" s="83" t="s">
        <v>6</v>
      </c>
      <c r="H6" s="83" t="s">
        <v>7</v>
      </c>
      <c r="I6" s="83" t="s">
        <v>8</v>
      </c>
      <c r="J6" s="323" t="s">
        <v>115</v>
      </c>
      <c r="K6" s="323"/>
      <c r="L6" s="85"/>
      <c r="M6" s="85"/>
      <c r="N6" s="85"/>
    </row>
    <row r="7" spans="2:11" ht="15">
      <c r="B7" s="14"/>
      <c r="C7" s="14"/>
      <c r="D7" s="86"/>
      <c r="E7" s="5"/>
      <c r="F7" s="14"/>
      <c r="G7" s="5"/>
      <c r="H7" s="5"/>
      <c r="I7" s="87"/>
      <c r="K7" s="88"/>
    </row>
    <row r="8" spans="1:21" s="14" customFormat="1" ht="26.25">
      <c r="A8" s="304" t="s">
        <v>116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81"/>
      <c r="M8" s="81"/>
      <c r="N8" s="81"/>
      <c r="O8" s="89"/>
      <c r="P8" s="89"/>
      <c r="Q8" s="89"/>
      <c r="R8" s="89"/>
      <c r="S8" s="89"/>
      <c r="T8" s="89"/>
      <c r="U8" s="89"/>
    </row>
    <row r="9" spans="2:21" ht="15">
      <c r="B9" s="14"/>
      <c r="C9" s="90"/>
      <c r="D9" s="91"/>
      <c r="E9" s="5"/>
      <c r="F9" s="55"/>
      <c r="G9" s="55"/>
      <c r="H9" s="55"/>
      <c r="I9" s="55"/>
      <c r="J9" s="55"/>
      <c r="K9" s="55"/>
      <c r="L9" s="81"/>
      <c r="M9" s="81"/>
      <c r="N9" s="81"/>
      <c r="O9" s="89"/>
      <c r="P9" s="89"/>
      <c r="Q9" s="89"/>
      <c r="R9" s="89"/>
      <c r="S9" s="89"/>
      <c r="T9" s="59"/>
      <c r="U9" s="59"/>
    </row>
    <row r="10" spans="2:21" ht="15">
      <c r="B10" s="92" t="s">
        <v>117</v>
      </c>
      <c r="C10" s="93">
        <v>41558</v>
      </c>
      <c r="D10" s="94"/>
      <c r="E10" s="95"/>
      <c r="F10" s="303"/>
      <c r="G10" s="303"/>
      <c r="H10" s="303"/>
      <c r="I10" s="303"/>
      <c r="J10" s="303"/>
      <c r="K10" s="303"/>
      <c r="L10" s="81"/>
      <c r="M10" s="81"/>
      <c r="N10" s="81"/>
      <c r="O10" s="89"/>
      <c r="P10" s="89"/>
      <c r="Q10" s="89"/>
      <c r="R10" s="89"/>
      <c r="S10" s="89"/>
      <c r="T10" s="59"/>
      <c r="U10" s="59"/>
    </row>
    <row r="11" spans="2:21" ht="15">
      <c r="B11" s="96"/>
      <c r="C11" s="97"/>
      <c r="D11" s="94"/>
      <c r="E11" s="95"/>
      <c r="F11" s="303"/>
      <c r="G11" s="303"/>
      <c r="H11" s="303"/>
      <c r="I11" s="303"/>
      <c r="J11" s="303"/>
      <c r="K11" s="303"/>
      <c r="M11" s="81"/>
      <c r="N11" s="81"/>
      <c r="O11" s="89"/>
      <c r="P11" s="89"/>
      <c r="Q11" s="89"/>
      <c r="R11" s="89"/>
      <c r="S11" s="89"/>
      <c r="T11" s="59"/>
      <c r="U11" s="59"/>
    </row>
    <row r="12" spans="2:21" ht="7.5" customHeight="1">
      <c r="B12" s="96"/>
      <c r="C12" s="97"/>
      <c r="D12" s="98"/>
      <c r="E12" s="99"/>
      <c r="F12" s="100"/>
      <c r="G12" s="100"/>
      <c r="H12" s="100"/>
      <c r="I12" s="100"/>
      <c r="J12" s="100"/>
      <c r="K12" s="100"/>
      <c r="L12" s="81"/>
      <c r="M12" s="81"/>
      <c r="N12" s="81"/>
      <c r="O12" s="89"/>
      <c r="P12" s="89"/>
      <c r="Q12" s="89"/>
      <c r="R12" s="89"/>
      <c r="S12" s="89"/>
      <c r="T12" s="59"/>
      <c r="U12" s="59"/>
    </row>
    <row r="13" spans="2:21" ht="15">
      <c r="B13" s="92" t="s">
        <v>118</v>
      </c>
      <c r="C13" s="93">
        <f>C10+1</f>
        <v>41559</v>
      </c>
      <c r="D13" s="101"/>
      <c r="E13" s="95"/>
      <c r="F13" s="303"/>
      <c r="G13" s="303"/>
      <c r="H13" s="303"/>
      <c r="I13" s="303"/>
      <c r="J13" s="303"/>
      <c r="K13" s="303"/>
      <c r="L13" s="81"/>
      <c r="M13" s="81"/>
      <c r="N13" s="81"/>
      <c r="O13" s="89"/>
      <c r="P13" s="89"/>
      <c r="Q13" s="89"/>
      <c r="R13" s="89"/>
      <c r="S13" s="89"/>
      <c r="T13" s="59"/>
      <c r="U13" s="59"/>
    </row>
    <row r="14" spans="2:21" ht="15">
      <c r="B14" s="14"/>
      <c r="C14" s="90"/>
      <c r="D14" s="91"/>
      <c r="E14" s="5"/>
      <c r="F14" s="55"/>
      <c r="G14" s="55"/>
      <c r="H14" s="55"/>
      <c r="I14" s="55"/>
      <c r="J14" s="55"/>
      <c r="K14" s="55"/>
      <c r="L14" s="81"/>
      <c r="M14" s="81"/>
      <c r="N14" s="81"/>
      <c r="O14" s="89"/>
      <c r="P14" s="89"/>
      <c r="Q14" s="89"/>
      <c r="R14" s="89"/>
      <c r="S14" s="89"/>
      <c r="T14" s="59"/>
      <c r="U14" s="59"/>
    </row>
    <row r="15" spans="2:21" ht="15">
      <c r="B15" s="102" t="s">
        <v>117</v>
      </c>
      <c r="C15" s="103">
        <f>C10+7</f>
        <v>41565</v>
      </c>
      <c r="D15" s="104" t="s">
        <v>119</v>
      </c>
      <c r="E15" s="105" t="s">
        <v>120</v>
      </c>
      <c r="F15" s="6" t="str">
        <f>'Women U16'!A5</f>
        <v>W16-02</v>
      </c>
      <c r="G15" s="6" t="str">
        <f>'Women U16'!B5</f>
        <v>Women U16</v>
      </c>
      <c r="H15" s="6" t="str">
        <f>'Women U16'!C5</f>
        <v>CITADEL INSURANCE PHOENIX</v>
      </c>
      <c r="I15" s="6" t="str">
        <f>'Women U16'!D5</f>
        <v>PAOLA HIBS</v>
      </c>
      <c r="J15" s="6">
        <f>'Women U16'!E5</f>
        <v>3</v>
      </c>
      <c r="K15" s="6">
        <f>'Women U16'!F5</f>
        <v>0</v>
      </c>
      <c r="L15" s="81"/>
      <c r="M15" s="81"/>
      <c r="N15" s="81"/>
      <c r="O15" s="89"/>
      <c r="P15" s="89"/>
      <c r="Q15" s="89"/>
      <c r="R15" s="89"/>
      <c r="S15" s="89"/>
      <c r="T15" s="59"/>
      <c r="U15" s="59"/>
    </row>
    <row r="16" spans="2:21" ht="15">
      <c r="B16" s="106"/>
      <c r="C16" s="107"/>
      <c r="D16" s="104" t="s">
        <v>121</v>
      </c>
      <c r="E16" s="108" t="s">
        <v>120</v>
      </c>
      <c r="F16" s="6" t="str">
        <f>'Super Cup'!A4</f>
        <v>SCW-01</v>
      </c>
      <c r="G16" s="6" t="str">
        <f>'Super Cup'!B4</f>
        <v>Super Cup Women</v>
      </c>
      <c r="H16" s="6" t="str">
        <f>'Super Cup'!C4</f>
        <v>FDL OFFICE GROUP</v>
      </c>
      <c r="I16" s="6" t="str">
        <f>'Super Cup'!D4</f>
        <v> PLAYVOLLEY</v>
      </c>
      <c r="J16" s="6">
        <f>'Super Cup'!E4</f>
        <v>3</v>
      </c>
      <c r="K16" s="6">
        <f>'Super Cup'!F4</f>
        <v>0</v>
      </c>
      <c r="L16" s="81"/>
      <c r="M16" s="81"/>
      <c r="N16" s="81"/>
      <c r="O16" s="89"/>
      <c r="P16" s="89"/>
      <c r="Q16" s="89"/>
      <c r="R16" s="89"/>
      <c r="S16" s="89"/>
      <c r="T16" s="59"/>
      <c r="U16" s="59"/>
    </row>
    <row r="17" spans="2:21" ht="7.5" customHeight="1">
      <c r="B17" s="106"/>
      <c r="C17" s="107"/>
      <c r="D17" s="109"/>
      <c r="E17" s="110"/>
      <c r="F17" s="111"/>
      <c r="G17" s="111"/>
      <c r="H17" s="111"/>
      <c r="I17" s="111"/>
      <c r="J17" s="111"/>
      <c r="K17" s="111"/>
      <c r="L17" s="81"/>
      <c r="M17" s="81"/>
      <c r="N17" s="81"/>
      <c r="O17" s="89"/>
      <c r="P17" s="89"/>
      <c r="Q17" s="89"/>
      <c r="R17" s="89"/>
      <c r="S17" s="89"/>
      <c r="T17" s="59"/>
      <c r="U17" s="59"/>
    </row>
    <row r="18" spans="2:21" ht="15">
      <c r="B18" s="102" t="s">
        <v>118</v>
      </c>
      <c r="C18" s="112">
        <f>C15+1</f>
        <v>41566</v>
      </c>
      <c r="D18" s="104" t="s">
        <v>122</v>
      </c>
      <c r="E18" s="108" t="s">
        <v>120</v>
      </c>
      <c r="F18" s="6" t="str">
        <f>'1st Round'!A7</f>
        <v>W-04</v>
      </c>
      <c r="G18" s="6" t="str">
        <f>'1st Round'!B7</f>
        <v>1st Round</v>
      </c>
      <c r="H18" s="6" t="str">
        <f>'1st Round'!C7</f>
        <v>FLYERS 2</v>
      </c>
      <c r="I18" s="6" t="str">
        <f>'1st Round'!D7</f>
        <v>BIRKIRKARA</v>
      </c>
      <c r="J18" s="6">
        <f>'1st Round'!E7</f>
        <v>3</v>
      </c>
      <c r="K18" s="6">
        <f>'1st Round'!F7</f>
        <v>0</v>
      </c>
      <c r="L18" s="81"/>
      <c r="M18" s="81"/>
      <c r="N18" s="81"/>
      <c r="O18" s="89"/>
      <c r="P18" s="89"/>
      <c r="Q18" s="89"/>
      <c r="R18" s="89"/>
      <c r="S18" s="89"/>
      <c r="T18" s="59"/>
      <c r="U18" s="59"/>
    </row>
    <row r="19" spans="2:21" ht="15">
      <c r="B19" s="106"/>
      <c r="C19" s="107"/>
      <c r="D19" s="104" t="s">
        <v>123</v>
      </c>
      <c r="E19" s="108" t="s">
        <v>120</v>
      </c>
      <c r="F19" s="6" t="str">
        <f>'1st Round'!A8</f>
        <v>W-05</v>
      </c>
      <c r="G19" s="6" t="str">
        <f>'1st Round'!B8</f>
        <v>1st Round</v>
      </c>
      <c r="H19" s="6" t="str">
        <f>'1st Round'!C8</f>
        <v>MELLIEHA</v>
      </c>
      <c r="I19" s="6" t="str">
        <f>'1st Round'!D8</f>
        <v>QORMI</v>
      </c>
      <c r="J19" s="6">
        <f>'1st Round'!E8</f>
        <v>3</v>
      </c>
      <c r="K19" s="6">
        <f>'1st Round'!F8</f>
        <v>0</v>
      </c>
      <c r="L19" s="81"/>
      <c r="M19" s="81"/>
      <c r="N19" s="81"/>
      <c r="O19" s="89"/>
      <c r="P19" s="89"/>
      <c r="Q19" s="89"/>
      <c r="R19" s="89"/>
      <c r="S19" s="89"/>
      <c r="T19" s="59"/>
      <c r="U19" s="59"/>
    </row>
    <row r="20" spans="2:21" ht="15">
      <c r="B20" s="14"/>
      <c r="C20" s="90"/>
      <c r="D20" s="91"/>
      <c r="E20" s="5"/>
      <c r="F20" s="55"/>
      <c r="G20" s="55"/>
      <c r="H20" s="55"/>
      <c r="I20" s="55"/>
      <c r="J20" s="55"/>
      <c r="K20" s="55"/>
      <c r="L20" s="81"/>
      <c r="M20" s="81"/>
      <c r="N20" s="81"/>
      <c r="O20" s="89"/>
      <c r="P20" s="89"/>
      <c r="Q20" s="89"/>
      <c r="R20" s="89"/>
      <c r="S20" s="89"/>
      <c r="T20" s="59"/>
      <c r="U20" s="59"/>
    </row>
    <row r="21" spans="2:21" ht="15">
      <c r="B21" s="92" t="s">
        <v>117</v>
      </c>
      <c r="C21" s="93">
        <f>C15+7</f>
        <v>41572</v>
      </c>
      <c r="D21" s="205" t="s">
        <v>121</v>
      </c>
      <c r="E21" s="206" t="s">
        <v>120</v>
      </c>
      <c r="F21" s="116" t="str">
        <f>'Women U18'!A6</f>
        <v>W18-03</v>
      </c>
      <c r="G21" s="116" t="str">
        <f>'Women U18'!B6</f>
        <v>Women U18</v>
      </c>
      <c r="H21" s="116" t="str">
        <f>'Women U18'!C6</f>
        <v>CITADEL INSURANCE PHOENIX</v>
      </c>
      <c r="I21" s="116" t="str">
        <f>'Women U18'!D6</f>
        <v>FLYERS</v>
      </c>
      <c r="J21" s="116">
        <f>'Women U18'!E6</f>
        <v>0</v>
      </c>
      <c r="K21" s="116">
        <f>'Women U18'!F6</f>
        <v>3</v>
      </c>
      <c r="M21" s="81"/>
      <c r="N21" s="81"/>
      <c r="O21" s="89"/>
      <c r="P21" s="89"/>
      <c r="Q21" s="89"/>
      <c r="R21" s="89"/>
      <c r="S21" s="89"/>
      <c r="T21" s="59"/>
      <c r="U21" s="59"/>
    </row>
    <row r="22" spans="2:21" ht="7.5" customHeight="1">
      <c r="B22" s="96"/>
      <c r="C22" s="97"/>
      <c r="D22" s="98"/>
      <c r="E22" s="99"/>
      <c r="F22" s="100"/>
      <c r="G22" s="100"/>
      <c r="H22" s="100"/>
      <c r="I22" s="100"/>
      <c r="J22" s="100"/>
      <c r="K22" s="100"/>
      <c r="L22" s="81"/>
      <c r="M22" s="81"/>
      <c r="N22" s="81"/>
      <c r="O22" s="89"/>
      <c r="P22" s="89"/>
      <c r="Q22" s="89"/>
      <c r="R22" s="89"/>
      <c r="S22" s="89"/>
      <c r="T22" s="59"/>
      <c r="U22" s="59"/>
    </row>
    <row r="23" spans="2:21" ht="15">
      <c r="B23" s="92" t="s">
        <v>118</v>
      </c>
      <c r="C23" s="93">
        <f>C21+1</f>
        <v>41573</v>
      </c>
      <c r="D23" s="114"/>
      <c r="E23" s="115"/>
      <c r="F23" s="303"/>
      <c r="G23" s="303"/>
      <c r="H23" s="303"/>
      <c r="I23" s="303"/>
      <c r="J23" s="303"/>
      <c r="K23" s="303"/>
      <c r="L23" s="81"/>
      <c r="M23" s="81"/>
      <c r="N23" s="81"/>
      <c r="O23" s="89"/>
      <c r="P23" s="89"/>
      <c r="Q23" s="89"/>
      <c r="R23" s="89"/>
      <c r="S23" s="89"/>
      <c r="T23" s="59"/>
      <c r="U23" s="59"/>
    </row>
    <row r="24" spans="2:21" ht="15">
      <c r="B24" s="96"/>
      <c r="C24" s="97"/>
      <c r="D24" s="114" t="s">
        <v>122</v>
      </c>
      <c r="E24" s="115" t="s">
        <v>120</v>
      </c>
      <c r="F24" s="116" t="str">
        <f>'1st Round'!A30</f>
        <v>W-27</v>
      </c>
      <c r="G24" s="116" t="str">
        <f>'1st Round'!B30</f>
        <v>1st Round</v>
      </c>
      <c r="H24" s="116" t="str">
        <f>'1st Round'!C30</f>
        <v>QORMI</v>
      </c>
      <c r="I24" s="116" t="str">
        <f>'1st Round'!D30</f>
        <v>FLYERS 2</v>
      </c>
      <c r="J24" s="116">
        <f>'1st Round'!E30</f>
        <v>0</v>
      </c>
      <c r="K24" s="116">
        <f>'1st Round'!F30</f>
        <v>3</v>
      </c>
      <c r="L24" s="81"/>
      <c r="M24" s="81"/>
      <c r="N24" s="81"/>
      <c r="O24" s="89"/>
      <c r="P24" s="89"/>
      <c r="Q24" s="89"/>
      <c r="R24" s="89"/>
      <c r="S24" s="89"/>
      <c r="T24" s="59"/>
      <c r="U24" s="59"/>
    </row>
    <row r="25" spans="2:21" ht="15">
      <c r="B25" s="96"/>
      <c r="C25" s="97"/>
      <c r="D25" s="114" t="s">
        <v>123</v>
      </c>
      <c r="E25" s="115" t="s">
        <v>120</v>
      </c>
      <c r="F25" s="116" t="str">
        <f>'1st Round'!A4</f>
        <v>W-01</v>
      </c>
      <c r="G25" s="116" t="str">
        <f>'1st Round'!B4</f>
        <v>1st Round</v>
      </c>
      <c r="H25" s="116" t="str">
        <f>'1st Round'!C4</f>
        <v>PAOLA HIBS</v>
      </c>
      <c r="I25" s="116" t="str">
        <f>'1st Round'!D4</f>
        <v>FLEUR-DE-LYS</v>
      </c>
      <c r="J25" s="116">
        <f>'1st Round'!E4</f>
        <v>0</v>
      </c>
      <c r="K25" s="116">
        <f>'1st Round'!F4</f>
        <v>3</v>
      </c>
      <c r="L25" s="81"/>
      <c r="M25" s="81"/>
      <c r="N25" s="81"/>
      <c r="O25" s="89"/>
      <c r="P25" s="89"/>
      <c r="Q25" s="89"/>
      <c r="R25" s="89"/>
      <c r="S25" s="89"/>
      <c r="T25" s="59"/>
      <c r="U25" s="59"/>
    </row>
    <row r="26" spans="2:21" ht="15">
      <c r="B26" s="96"/>
      <c r="C26" s="97"/>
      <c r="D26" s="114" t="s">
        <v>123</v>
      </c>
      <c r="E26" s="95" t="s">
        <v>124</v>
      </c>
      <c r="F26" s="116" t="str">
        <f>'1st Round'!A5</f>
        <v>W-02</v>
      </c>
      <c r="G26" s="116" t="str">
        <f>'1st Round'!B5</f>
        <v>1st Round</v>
      </c>
      <c r="H26" s="116" t="str">
        <f>'1st Round'!C5</f>
        <v>FLYERS</v>
      </c>
      <c r="I26" s="116" t="str">
        <f>'1st Round'!D5</f>
        <v>CITADEL INSURANCE PHOENIX</v>
      </c>
      <c r="J26" s="116">
        <f>'1st Round'!E5</f>
        <v>3</v>
      </c>
      <c r="K26" s="116">
        <f>'1st Round'!F5</f>
        <v>0</v>
      </c>
      <c r="L26" s="81"/>
      <c r="M26" s="81"/>
      <c r="N26" s="81"/>
      <c r="O26" s="89"/>
      <c r="P26" s="89"/>
      <c r="Q26" s="89"/>
      <c r="R26" s="89"/>
      <c r="S26" s="89"/>
      <c r="T26" s="59"/>
      <c r="U26" s="59"/>
    </row>
    <row r="27" spans="2:21" ht="15">
      <c r="B27" s="96"/>
      <c r="C27" s="97"/>
      <c r="D27" s="94" t="s">
        <v>123</v>
      </c>
      <c r="E27" s="95" t="s">
        <v>124</v>
      </c>
      <c r="F27" s="116" t="str">
        <f>'1st Round'!A6</f>
        <v>W-03</v>
      </c>
      <c r="G27" s="116" t="str">
        <f>'1st Round'!B6</f>
        <v>1st Round</v>
      </c>
      <c r="H27" s="116" t="str">
        <f>'1st Round'!C6</f>
        <v>PLAYVOLLEY GENERAL MEMBRANE</v>
      </c>
      <c r="I27" s="116" t="str">
        <f>'1st Round'!D6</f>
        <v>MGARR</v>
      </c>
      <c r="J27" s="116">
        <f>'1st Round'!E6</f>
        <v>3</v>
      </c>
      <c r="K27" s="116">
        <f>'1st Round'!F6</f>
        <v>0</v>
      </c>
      <c r="L27" s="81"/>
      <c r="M27" s="81"/>
      <c r="N27" s="81"/>
      <c r="O27" s="89"/>
      <c r="P27" s="89"/>
      <c r="Q27" s="89"/>
      <c r="R27" s="89"/>
      <c r="S27" s="89"/>
      <c r="T27" s="59"/>
      <c r="U27" s="59"/>
    </row>
    <row r="28" spans="2:21" ht="15">
      <c r="B28" s="14"/>
      <c r="C28" s="90"/>
      <c r="D28" s="91"/>
      <c r="E28" s="5"/>
      <c r="F28" s="55"/>
      <c r="G28" s="55"/>
      <c r="H28" s="55"/>
      <c r="I28" s="55"/>
      <c r="J28" s="55"/>
      <c r="K28" s="55"/>
      <c r="L28" s="81"/>
      <c r="M28" s="81"/>
      <c r="N28" s="81"/>
      <c r="O28" s="89"/>
      <c r="P28" s="89"/>
      <c r="Q28" s="89"/>
      <c r="R28" s="89"/>
      <c r="S28" s="89"/>
      <c r="T28" s="59"/>
      <c r="U28" s="59"/>
    </row>
    <row r="29" spans="2:21" ht="26.25">
      <c r="B29" s="304" t="s">
        <v>125</v>
      </c>
      <c r="C29" s="304"/>
      <c r="D29" s="304"/>
      <c r="E29" s="304"/>
      <c r="F29" s="304"/>
      <c r="G29" s="304"/>
      <c r="H29" s="304"/>
      <c r="I29" s="304"/>
      <c r="J29" s="304"/>
      <c r="K29" s="304"/>
      <c r="L29" s="81"/>
      <c r="M29" s="81"/>
      <c r="N29" s="81"/>
      <c r="O29" s="89"/>
      <c r="P29" s="89"/>
      <c r="Q29" s="89"/>
      <c r="R29" s="89"/>
      <c r="S29" s="89"/>
      <c r="T29" s="59"/>
      <c r="U29" s="59"/>
    </row>
    <row r="30" spans="2:21" ht="15">
      <c r="B30" s="14"/>
      <c r="C30" s="90"/>
      <c r="D30" s="91"/>
      <c r="E30" s="5"/>
      <c r="F30" s="55"/>
      <c r="G30" s="55"/>
      <c r="H30" s="55"/>
      <c r="I30" s="55"/>
      <c r="J30" s="55"/>
      <c r="K30" s="55"/>
      <c r="L30" s="81"/>
      <c r="M30" s="81"/>
      <c r="N30" s="81"/>
      <c r="O30" s="89"/>
      <c r="P30" s="89"/>
      <c r="Q30" s="89"/>
      <c r="R30" s="89"/>
      <c r="S30" s="89"/>
      <c r="T30" s="59"/>
      <c r="U30" s="59"/>
    </row>
    <row r="31" spans="2:21" ht="15">
      <c r="B31" s="102" t="s">
        <v>117</v>
      </c>
      <c r="C31" s="103">
        <f>C21+7</f>
        <v>41579</v>
      </c>
      <c r="D31" s="104" t="s">
        <v>119</v>
      </c>
      <c r="E31" s="105" t="s">
        <v>120</v>
      </c>
      <c r="F31" s="309" t="s">
        <v>126</v>
      </c>
      <c r="G31" s="309"/>
      <c r="H31" s="309"/>
      <c r="I31" s="309"/>
      <c r="J31" s="309"/>
      <c r="K31" s="309"/>
      <c r="L31" s="81"/>
      <c r="M31" s="81"/>
      <c r="N31" s="81"/>
      <c r="O31" s="89"/>
      <c r="P31" s="89"/>
      <c r="Q31" s="89"/>
      <c r="R31" s="89"/>
      <c r="S31" s="89"/>
      <c r="T31" s="59"/>
      <c r="U31" s="59"/>
    </row>
    <row r="32" spans="2:21" ht="8.25" customHeight="1">
      <c r="B32" s="106"/>
      <c r="C32" s="107"/>
      <c r="D32" s="109"/>
      <c r="E32" s="110"/>
      <c r="F32" s="111"/>
      <c r="G32" s="111"/>
      <c r="H32" s="111"/>
      <c r="I32" s="111"/>
      <c r="J32" s="111"/>
      <c r="K32" s="111"/>
      <c r="L32" s="81"/>
      <c r="M32" s="81"/>
      <c r="N32" s="81"/>
      <c r="O32" s="89"/>
      <c r="P32" s="89"/>
      <c r="Q32" s="89"/>
      <c r="R32" s="89"/>
      <c r="S32" s="89"/>
      <c r="T32" s="59"/>
      <c r="U32" s="59"/>
    </row>
    <row r="33" spans="2:21" ht="15">
      <c r="B33" s="102" t="s">
        <v>118</v>
      </c>
      <c r="C33" s="103">
        <f>C31+1</f>
        <v>41580</v>
      </c>
      <c r="D33" s="117"/>
      <c r="E33" s="108"/>
      <c r="F33" s="303"/>
      <c r="G33" s="303"/>
      <c r="H33" s="303"/>
      <c r="I33" s="303"/>
      <c r="J33" s="303"/>
      <c r="K33" s="303"/>
      <c r="M33" s="81"/>
      <c r="N33" s="81"/>
      <c r="O33" s="89"/>
      <c r="P33" s="89"/>
      <c r="Q33" s="89"/>
      <c r="R33" s="89"/>
      <c r="S33" s="89"/>
      <c r="T33" s="59"/>
      <c r="U33" s="59"/>
    </row>
    <row r="34" spans="2:21" ht="15">
      <c r="B34" s="106"/>
      <c r="C34" s="107"/>
      <c r="D34" s="104" t="s">
        <v>123</v>
      </c>
      <c r="E34" s="108" t="s">
        <v>120</v>
      </c>
      <c r="F34" s="6" t="str">
        <f>'1st Round'!A11</f>
        <v>W-08</v>
      </c>
      <c r="G34" s="6" t="str">
        <f>'1st Round'!B11</f>
        <v>1st Round</v>
      </c>
      <c r="H34" s="6" t="str">
        <f>'1st Round'!C11</f>
        <v>FLYERS</v>
      </c>
      <c r="I34" s="6" t="str">
        <f>'1st Round'!D11</f>
        <v>BIRKIRKARA</v>
      </c>
      <c r="J34" s="6">
        <f>'1st Round'!E11</f>
        <v>3</v>
      </c>
      <c r="K34" s="6">
        <f>'1st Round'!F11</f>
        <v>0</v>
      </c>
      <c r="M34" s="81"/>
      <c r="N34" s="81"/>
      <c r="O34" s="89"/>
      <c r="P34" s="89"/>
      <c r="Q34" s="89"/>
      <c r="R34" s="89"/>
      <c r="S34" s="89"/>
      <c r="T34" s="59"/>
      <c r="U34" s="59"/>
    </row>
    <row r="35" spans="2:21" ht="15">
      <c r="B35" s="106"/>
      <c r="C35" s="107"/>
      <c r="D35" s="104" t="s">
        <v>123</v>
      </c>
      <c r="E35" s="113" t="s">
        <v>124</v>
      </c>
      <c r="F35" s="6" t="str">
        <f>'1st Round'!A12</f>
        <v>W-09</v>
      </c>
      <c r="G35" s="6" t="str">
        <f>'1st Round'!B12</f>
        <v>1st Round</v>
      </c>
      <c r="H35" s="6" t="str">
        <f>'1st Round'!C12</f>
        <v>PLAYVOLLEY GENERAL MEMBRANE</v>
      </c>
      <c r="I35" s="6" t="str">
        <f>'1st Round'!D12</f>
        <v>QORMI</v>
      </c>
      <c r="J35" s="6">
        <f>'1st Round'!E12</f>
        <v>3</v>
      </c>
      <c r="K35" s="6">
        <f>'1st Round'!F12</f>
        <v>0</v>
      </c>
      <c r="L35" s="81"/>
      <c r="M35" s="81"/>
      <c r="N35" s="81"/>
      <c r="O35" s="89"/>
      <c r="P35" s="89"/>
      <c r="Q35" s="89"/>
      <c r="R35" s="89"/>
      <c r="S35" s="89"/>
      <c r="T35" s="59"/>
      <c r="U35" s="59"/>
    </row>
    <row r="36" spans="2:21" ht="15">
      <c r="B36" s="106"/>
      <c r="C36" s="107"/>
      <c r="D36" s="104" t="s">
        <v>123</v>
      </c>
      <c r="E36" s="113" t="s">
        <v>124</v>
      </c>
      <c r="F36" s="6" t="str">
        <f>'1st Round'!A13</f>
        <v>W-10</v>
      </c>
      <c r="G36" s="6" t="str">
        <f>'1st Round'!B13</f>
        <v>1st Round</v>
      </c>
      <c r="H36" s="6" t="str">
        <f>'1st Round'!C13</f>
        <v>FLYERS 2</v>
      </c>
      <c r="I36" s="6" t="str">
        <f>'1st Round'!D13</f>
        <v>MELLIEHA</v>
      </c>
      <c r="J36" s="6">
        <f>'1st Round'!E13</f>
        <v>3</v>
      </c>
      <c r="K36" s="6">
        <f>'1st Round'!F13</f>
        <v>1</v>
      </c>
      <c r="L36" s="81"/>
      <c r="M36" s="81"/>
      <c r="N36" s="81"/>
      <c r="O36" s="89"/>
      <c r="P36" s="89"/>
      <c r="Q36" s="89"/>
      <c r="R36" s="89"/>
      <c r="S36" s="89"/>
      <c r="T36" s="59"/>
      <c r="U36" s="59"/>
    </row>
    <row r="37" spans="2:21" ht="15">
      <c r="B37" s="14"/>
      <c r="C37" s="90"/>
      <c r="D37" s="91"/>
      <c r="E37" s="5"/>
      <c r="F37" s="55"/>
      <c r="G37" s="55"/>
      <c r="H37" s="55"/>
      <c r="I37" s="55"/>
      <c r="J37" s="55"/>
      <c r="K37" s="55"/>
      <c r="L37" s="81"/>
      <c r="M37" s="81"/>
      <c r="N37" s="81"/>
      <c r="O37" s="89"/>
      <c r="P37" s="89"/>
      <c r="Q37" s="89"/>
      <c r="R37" s="89"/>
      <c r="S37" s="89"/>
      <c r="T37" s="59"/>
      <c r="U37" s="59"/>
    </row>
    <row r="38" spans="2:21" ht="15">
      <c r="B38" s="92" t="s">
        <v>117</v>
      </c>
      <c r="C38" s="93">
        <f>C31+7</f>
        <v>41586</v>
      </c>
      <c r="D38" s="114" t="s">
        <v>119</v>
      </c>
      <c r="E38" s="115" t="s">
        <v>120</v>
      </c>
      <c r="F38" s="116" t="str">
        <f>'Women U16'!A7</f>
        <v>W16-04</v>
      </c>
      <c r="G38" s="116" t="str">
        <f>'Women U16'!B7</f>
        <v>Women U16</v>
      </c>
      <c r="H38" s="116" t="str">
        <f>'Women U16'!C7</f>
        <v>FLEUR-DE-LYS</v>
      </c>
      <c r="I38" s="116" t="str">
        <f>'Women U16'!D7</f>
        <v>CITADEL INSURANCE PHOENIX</v>
      </c>
      <c r="J38" s="116">
        <f>'Women U16'!E7</f>
        <v>0</v>
      </c>
      <c r="K38" s="116">
        <f>'Women U16'!F7</f>
        <v>3</v>
      </c>
      <c r="M38" s="81"/>
      <c r="N38" s="81"/>
      <c r="O38" s="89"/>
      <c r="P38" s="89"/>
      <c r="Q38" s="89"/>
      <c r="R38" s="89"/>
      <c r="S38" s="89"/>
      <c r="T38" s="59"/>
      <c r="U38" s="59"/>
    </row>
    <row r="39" spans="2:21" ht="15">
      <c r="B39" s="96"/>
      <c r="C39" s="97"/>
      <c r="D39" s="94" t="s">
        <v>121</v>
      </c>
      <c r="E39" s="95" t="s">
        <v>120</v>
      </c>
      <c r="F39" s="116" t="str">
        <f>'1st Round'!A14</f>
        <v>W-11</v>
      </c>
      <c r="G39" s="116" t="str">
        <f>'1st Round'!B14</f>
        <v>1st Round</v>
      </c>
      <c r="H39" s="116" t="str">
        <f>'1st Round'!C14</f>
        <v>PAOLA HIBS</v>
      </c>
      <c r="I39" s="116" t="str">
        <f>'1st Round'!D14</f>
        <v>MGARR</v>
      </c>
      <c r="J39" s="116">
        <f>'1st Round'!E14</f>
        <v>3</v>
      </c>
      <c r="K39" s="116">
        <f>'1st Round'!F14</f>
        <v>0</v>
      </c>
      <c r="L39" s="81"/>
      <c r="M39" s="81"/>
      <c r="N39" s="81"/>
      <c r="O39" s="89"/>
      <c r="P39" s="89"/>
      <c r="Q39" s="89"/>
      <c r="R39" s="89"/>
      <c r="S39" s="89"/>
      <c r="T39" s="59"/>
      <c r="U39" s="59"/>
    </row>
    <row r="40" spans="2:21" ht="6.75" customHeight="1">
      <c r="B40" s="96"/>
      <c r="C40" s="97"/>
      <c r="D40" s="98"/>
      <c r="E40" s="99"/>
      <c r="F40" s="100"/>
      <c r="G40" s="100"/>
      <c r="H40" s="100"/>
      <c r="I40" s="100"/>
      <c r="J40" s="100"/>
      <c r="K40" s="100"/>
      <c r="L40" s="81"/>
      <c r="M40" s="81"/>
      <c r="N40" s="81"/>
      <c r="O40" s="89"/>
      <c r="P40" s="89"/>
      <c r="Q40" s="89"/>
      <c r="R40" s="89"/>
      <c r="S40" s="89"/>
      <c r="T40" s="59"/>
      <c r="U40" s="59"/>
    </row>
    <row r="41" spans="2:21" ht="15">
      <c r="B41" s="92" t="s">
        <v>118</v>
      </c>
      <c r="C41" s="93">
        <f>C38+1</f>
        <v>41587</v>
      </c>
      <c r="D41" s="118"/>
      <c r="E41" s="119"/>
      <c r="F41" s="303"/>
      <c r="G41" s="303"/>
      <c r="H41" s="303"/>
      <c r="I41" s="303"/>
      <c r="J41" s="303"/>
      <c r="K41" s="303"/>
      <c r="M41" s="81"/>
      <c r="N41" s="81"/>
      <c r="O41" s="89"/>
      <c r="P41" s="89"/>
      <c r="Q41" s="89"/>
      <c r="R41" s="89"/>
      <c r="S41" s="89"/>
      <c r="T41" s="59"/>
      <c r="U41" s="59"/>
    </row>
    <row r="42" spans="2:21" ht="15">
      <c r="B42" s="96"/>
      <c r="C42" s="97"/>
      <c r="D42" s="114" t="s">
        <v>122</v>
      </c>
      <c r="E42" s="115" t="s">
        <v>120</v>
      </c>
      <c r="F42" s="116" t="str">
        <f>'1st Round'!A15</f>
        <v>W-12</v>
      </c>
      <c r="G42" s="116" t="str">
        <f>'1st Round'!B15</f>
        <v>1st Round</v>
      </c>
      <c r="H42" s="116" t="str">
        <f>'1st Round'!C15</f>
        <v>CITADEL INSURANCE PHOENIX</v>
      </c>
      <c r="I42" s="116" t="str">
        <f>'1st Round'!D15</f>
        <v>BIRKIRKARA</v>
      </c>
      <c r="J42" s="116">
        <f>'1st Round'!E15</f>
        <v>0</v>
      </c>
      <c r="K42" s="116">
        <f>'1st Round'!F15</f>
        <v>3</v>
      </c>
      <c r="L42" s="81"/>
      <c r="M42" s="81"/>
      <c r="N42" s="81"/>
      <c r="O42" s="89"/>
      <c r="P42" s="89"/>
      <c r="Q42" s="89"/>
      <c r="R42" s="89"/>
      <c r="S42" s="89"/>
      <c r="T42" s="59"/>
      <c r="U42" s="59"/>
    </row>
    <row r="43" spans="2:21" ht="15">
      <c r="B43" s="96"/>
      <c r="C43" s="97"/>
      <c r="D43" s="114" t="s">
        <v>123</v>
      </c>
      <c r="E43" s="115" t="s">
        <v>120</v>
      </c>
      <c r="F43" s="116" t="str">
        <f>'1st Round'!A24</f>
        <v>W-21</v>
      </c>
      <c r="G43" s="116" t="str">
        <f>'1st Round'!B24</f>
        <v>1st Round</v>
      </c>
      <c r="H43" s="116" t="str">
        <f>'1st Round'!C24</f>
        <v>PAOLA HIBS</v>
      </c>
      <c r="I43" s="116" t="str">
        <f>'1st Round'!D24</f>
        <v>QORMI</v>
      </c>
      <c r="J43" s="116">
        <f>'1st Round'!E24</f>
        <v>3</v>
      </c>
      <c r="K43" s="116">
        <f>'1st Round'!F24</f>
        <v>0</v>
      </c>
      <c r="L43" s="81"/>
      <c r="M43" s="81"/>
      <c r="N43" s="81"/>
      <c r="O43" s="89"/>
      <c r="P43" s="89"/>
      <c r="Q43" s="89"/>
      <c r="R43" s="89"/>
      <c r="S43" s="89"/>
      <c r="T43" s="59"/>
      <c r="U43" s="59"/>
    </row>
    <row r="44" spans="2:21" ht="15">
      <c r="B44" s="96"/>
      <c r="C44" s="97"/>
      <c r="D44" s="114" t="s">
        <v>123</v>
      </c>
      <c r="E44" s="95" t="s">
        <v>124</v>
      </c>
      <c r="F44" s="116" t="str">
        <f>'1st Round'!A17</f>
        <v>W-14</v>
      </c>
      <c r="G44" s="116" t="str">
        <f>'1st Round'!B17</f>
        <v>1st Round</v>
      </c>
      <c r="H44" s="116" t="str">
        <f>'1st Round'!C17</f>
        <v>FLYERS</v>
      </c>
      <c r="I44" s="116" t="str">
        <f>'1st Round'!D17</f>
        <v>MELLIEHA</v>
      </c>
      <c r="J44" s="116">
        <f>'1st Round'!E17</f>
        <v>3</v>
      </c>
      <c r="K44" s="116">
        <f>'1st Round'!F17</f>
        <v>0</v>
      </c>
      <c r="L44" s="81"/>
      <c r="M44" s="81"/>
      <c r="N44" s="81"/>
      <c r="O44" s="89"/>
      <c r="P44" s="89"/>
      <c r="Q44" s="89"/>
      <c r="R44" s="89"/>
      <c r="S44" s="89"/>
      <c r="T44" s="59"/>
      <c r="U44" s="59"/>
    </row>
    <row r="45" spans="2:21" ht="15">
      <c r="B45" s="14"/>
      <c r="C45" s="90"/>
      <c r="D45" s="91"/>
      <c r="E45" s="5"/>
      <c r="F45" s="55"/>
      <c r="G45" s="55"/>
      <c r="H45" s="55"/>
      <c r="I45" s="55"/>
      <c r="J45" s="55"/>
      <c r="K45" s="55"/>
      <c r="L45" s="81"/>
      <c r="M45" s="81"/>
      <c r="N45" s="81"/>
      <c r="O45" s="89"/>
      <c r="P45" s="89"/>
      <c r="Q45" s="89"/>
      <c r="R45" s="89"/>
      <c r="S45" s="89"/>
      <c r="T45" s="59"/>
      <c r="U45" s="59"/>
    </row>
    <row r="46" spans="2:21" ht="15">
      <c r="B46" s="102" t="s">
        <v>117</v>
      </c>
      <c r="C46" s="112">
        <f>C38+7</f>
        <v>41593</v>
      </c>
      <c r="D46" s="104" t="s">
        <v>119</v>
      </c>
      <c r="E46" s="105" t="s">
        <v>120</v>
      </c>
      <c r="F46" s="6" t="str">
        <f>'1st Round'!A20</f>
        <v>W-17</v>
      </c>
      <c r="G46" s="6" t="str">
        <f>'1st Round'!B20</f>
        <v>1st Round</v>
      </c>
      <c r="H46" s="6" t="str">
        <f>'1st Round'!C20</f>
        <v>MGARR</v>
      </c>
      <c r="I46" s="6" t="str">
        <f>'1st Round'!D20</f>
        <v>QORMI</v>
      </c>
      <c r="J46" s="6">
        <f>'1st Round'!E20</f>
        <v>1</v>
      </c>
      <c r="K46" s="6">
        <f>'1st Round'!F20</f>
        <v>3</v>
      </c>
      <c r="M46" s="81"/>
      <c r="N46" s="81"/>
      <c r="O46" s="89"/>
      <c r="P46" s="89"/>
      <c r="Q46" s="89"/>
      <c r="R46" s="89"/>
      <c r="S46" s="89"/>
      <c r="T46" s="59"/>
      <c r="U46" s="59"/>
    </row>
    <row r="47" spans="2:21" ht="15">
      <c r="B47" s="106"/>
      <c r="C47" s="107"/>
      <c r="D47" s="104" t="s">
        <v>121</v>
      </c>
      <c r="E47" s="108" t="s">
        <v>120</v>
      </c>
      <c r="F47" s="6" t="str">
        <f>'1st Round'!A19</f>
        <v>W-16</v>
      </c>
      <c r="G47" s="6" t="str">
        <f>'1st Round'!B19</f>
        <v>1st Round</v>
      </c>
      <c r="H47" s="6" t="str">
        <f>'1st Round'!C19</f>
        <v>BIRKIRKARA</v>
      </c>
      <c r="I47" s="6" t="str">
        <f>'1st Round'!D19</f>
        <v>PAOLA HIBS</v>
      </c>
      <c r="J47" s="6">
        <f>'1st Round'!E19</f>
        <v>0</v>
      </c>
      <c r="K47" s="6">
        <f>'1st Round'!F19</f>
        <v>3</v>
      </c>
      <c r="L47" s="81"/>
      <c r="M47" s="81"/>
      <c r="N47" s="81"/>
      <c r="O47" s="89"/>
      <c r="P47" s="89"/>
      <c r="Q47" s="89"/>
      <c r="R47" s="89"/>
      <c r="S47" s="89"/>
      <c r="T47" s="59"/>
      <c r="U47" s="59"/>
    </row>
    <row r="48" spans="2:21" ht="15">
      <c r="B48" s="106"/>
      <c r="C48" s="107"/>
      <c r="D48" s="104" t="s">
        <v>121</v>
      </c>
      <c r="E48" s="108" t="s">
        <v>120</v>
      </c>
      <c r="F48" s="6" t="str">
        <f>'1st Round'!A22</f>
        <v>W-19</v>
      </c>
      <c r="G48" s="6" t="str">
        <f>'1st Round'!B22</f>
        <v>1st Round</v>
      </c>
      <c r="H48" s="6" t="str">
        <f>'1st Round'!C22</f>
        <v>FLEUR-DE-LYS</v>
      </c>
      <c r="I48" s="6" t="str">
        <f>'1st Round'!D22</f>
        <v>FLYERS 2</v>
      </c>
      <c r="J48" s="6">
        <f>'1st Round'!E22</f>
        <v>3</v>
      </c>
      <c r="K48" s="6">
        <f>'1st Round'!F22</f>
        <v>0</v>
      </c>
      <c r="L48" s="81"/>
      <c r="M48" s="81"/>
      <c r="N48" s="81"/>
      <c r="O48" s="89"/>
      <c r="P48" s="89"/>
      <c r="Q48" s="89"/>
      <c r="R48" s="89"/>
      <c r="S48" s="89"/>
      <c r="T48" s="59"/>
      <c r="U48" s="59"/>
    </row>
    <row r="49" spans="2:21" ht="7.5" customHeight="1">
      <c r="B49" s="106"/>
      <c r="C49" s="107"/>
      <c r="D49" s="109"/>
      <c r="E49" s="110"/>
      <c r="F49" s="111"/>
      <c r="G49" s="111"/>
      <c r="H49" s="111"/>
      <c r="I49" s="111"/>
      <c r="J49" s="111"/>
      <c r="K49" s="111"/>
      <c r="L49" s="81"/>
      <c r="M49" s="81"/>
      <c r="N49" s="81"/>
      <c r="O49" s="89"/>
      <c r="P49" s="89"/>
      <c r="Q49" s="89"/>
      <c r="R49" s="89"/>
      <c r="S49" s="89"/>
      <c r="T49" s="59"/>
      <c r="U49" s="59"/>
    </row>
    <row r="50" spans="2:21" ht="15">
      <c r="B50" s="102" t="s">
        <v>118</v>
      </c>
      <c r="C50" s="112">
        <f>C46+1</f>
        <v>41594</v>
      </c>
      <c r="D50" s="209" t="s">
        <v>122</v>
      </c>
      <c r="E50" s="210" t="s">
        <v>120</v>
      </c>
      <c r="F50" s="211" t="str">
        <f>'Women U18'!A4</f>
        <v>W18-01</v>
      </c>
      <c r="G50" s="211" t="str">
        <f>'Women U18'!B4</f>
        <v>Women U18</v>
      </c>
      <c r="H50" s="211" t="str">
        <f>'Women U18'!C4</f>
        <v>FLYERS</v>
      </c>
      <c r="I50" s="211" t="str">
        <f>'Women U18'!D4</f>
        <v>PAOLA HIBS</v>
      </c>
      <c r="J50" s="211">
        <f>'Women U18'!E4</f>
        <v>3</v>
      </c>
      <c r="K50" s="211">
        <f>'Women U18'!F4</f>
        <v>0</v>
      </c>
      <c r="L50" s="80" t="s">
        <v>285</v>
      </c>
      <c r="M50" s="81"/>
      <c r="N50" s="81"/>
      <c r="O50" s="89"/>
      <c r="P50" s="89"/>
      <c r="Q50" s="89"/>
      <c r="R50" s="89"/>
      <c r="S50" s="89"/>
      <c r="T50" s="59"/>
      <c r="U50" s="59"/>
    </row>
    <row r="51" spans="2:21" ht="15">
      <c r="B51" s="106"/>
      <c r="C51" s="107"/>
      <c r="D51" s="209" t="s">
        <v>123</v>
      </c>
      <c r="E51" s="212" t="s">
        <v>124</v>
      </c>
      <c r="F51" s="211" t="str">
        <f>'1st Round'!A21</f>
        <v>W-18</v>
      </c>
      <c r="G51" s="211" t="str">
        <f>'1st Round'!B21</f>
        <v>1st Round</v>
      </c>
      <c r="H51" s="211" t="str">
        <f>'1st Round'!C21</f>
        <v>CITADEL INSURANCE PHOENIX</v>
      </c>
      <c r="I51" s="211" t="str">
        <f>'1st Round'!D21</f>
        <v>MELLIEHA</v>
      </c>
      <c r="J51" s="211">
        <f>'1st Round'!E21</f>
        <v>0</v>
      </c>
      <c r="K51" s="211">
        <f>'1st Round'!F21</f>
        <v>3</v>
      </c>
      <c r="L51" s="80" t="s">
        <v>286</v>
      </c>
      <c r="M51" s="81"/>
      <c r="N51" s="81"/>
      <c r="O51" s="89"/>
      <c r="P51" s="89"/>
      <c r="Q51" s="89"/>
      <c r="R51" s="89"/>
      <c r="S51" s="89"/>
      <c r="T51" s="59"/>
      <c r="U51" s="59"/>
    </row>
    <row r="52" spans="2:21" ht="15">
      <c r="B52" s="14"/>
      <c r="C52" s="90"/>
      <c r="D52" s="91"/>
      <c r="E52" s="5"/>
      <c r="F52" s="55"/>
      <c r="G52" s="55"/>
      <c r="H52" s="55"/>
      <c r="I52" s="55"/>
      <c r="J52" s="55"/>
      <c r="K52" s="55"/>
      <c r="L52" s="81"/>
      <c r="M52" s="81"/>
      <c r="N52" s="81"/>
      <c r="O52" s="89"/>
      <c r="P52" s="89"/>
      <c r="Q52" s="89"/>
      <c r="R52" s="89"/>
      <c r="S52" s="89"/>
      <c r="T52" s="59"/>
      <c r="U52" s="59"/>
    </row>
    <row r="53" spans="2:21" ht="15">
      <c r="B53" s="92" t="s">
        <v>117</v>
      </c>
      <c r="C53" s="93">
        <f>C46+7</f>
        <v>41600</v>
      </c>
      <c r="D53" s="94"/>
      <c r="E53" s="121" t="s">
        <v>120</v>
      </c>
      <c r="F53" s="303"/>
      <c r="G53" s="303"/>
      <c r="H53" s="303"/>
      <c r="I53" s="303"/>
      <c r="J53" s="303"/>
      <c r="K53" s="303"/>
      <c r="L53" s="81"/>
      <c r="M53" s="81"/>
      <c r="N53" s="81"/>
      <c r="O53" s="89"/>
      <c r="P53" s="89"/>
      <c r="Q53" s="89"/>
      <c r="R53" s="89"/>
      <c r="S53" s="89"/>
      <c r="T53" s="59"/>
      <c r="U53" s="59"/>
    </row>
    <row r="54" spans="2:21" ht="15">
      <c r="B54" s="96"/>
      <c r="C54" s="97"/>
      <c r="D54" s="118" t="s">
        <v>119</v>
      </c>
      <c r="E54" s="115" t="s">
        <v>120</v>
      </c>
      <c r="F54" s="120" t="str">
        <f>'Women U16'!A6</f>
        <v>W16-03</v>
      </c>
      <c r="G54" s="120" t="str">
        <f>'Women U16'!B6</f>
        <v>Women U16</v>
      </c>
      <c r="H54" s="120" t="str">
        <f>'Women U16'!C6</f>
        <v>PAOLA HIBS</v>
      </c>
      <c r="I54" s="120" t="str">
        <f>'Women U16'!D6</f>
        <v>FLYERS</v>
      </c>
      <c r="J54" s="120">
        <f>'Women U16'!E6</f>
        <v>1</v>
      </c>
      <c r="K54" s="120">
        <f>'Women U16'!F6</f>
        <v>3</v>
      </c>
      <c r="M54" s="81"/>
      <c r="N54" s="81"/>
      <c r="O54" s="89"/>
      <c r="P54" s="89"/>
      <c r="Q54" s="89"/>
      <c r="R54" s="89"/>
      <c r="S54" s="89"/>
      <c r="T54" s="59"/>
      <c r="U54" s="59"/>
    </row>
    <row r="55" spans="2:21" ht="15">
      <c r="B55" s="96"/>
      <c r="C55" s="97"/>
      <c r="D55" s="200" t="s">
        <v>121</v>
      </c>
      <c r="E55" s="201" t="s">
        <v>120</v>
      </c>
      <c r="F55" s="202" t="str">
        <f>'1st Round'!A26</f>
        <v>W-23</v>
      </c>
      <c r="G55" s="202" t="str">
        <f>'1st Round'!B26</f>
        <v>1st Round</v>
      </c>
      <c r="H55" s="202" t="str">
        <f>'1st Round'!C26</f>
        <v>MGARR</v>
      </c>
      <c r="I55" s="202" t="str">
        <f>'1st Round'!D26</f>
        <v>FLYERS 2</v>
      </c>
      <c r="J55" s="202">
        <f>'1st Round'!E26</f>
        <v>0</v>
      </c>
      <c r="K55" s="202">
        <f>'1st Round'!F26</f>
        <v>3</v>
      </c>
      <c r="L55" s="81"/>
      <c r="M55" s="81"/>
      <c r="N55" s="81"/>
      <c r="O55" s="89"/>
      <c r="P55" s="89"/>
      <c r="Q55" s="89"/>
      <c r="R55" s="89"/>
      <c r="S55" s="89"/>
      <c r="T55" s="59"/>
      <c r="U55" s="59"/>
    </row>
    <row r="56" spans="2:21" ht="15">
      <c r="B56" s="96"/>
      <c r="C56" s="97"/>
      <c r="D56" s="200" t="s">
        <v>121</v>
      </c>
      <c r="E56" s="201" t="s">
        <v>120</v>
      </c>
      <c r="F56" s="202" t="str">
        <f>'1st Round'!A23</f>
        <v>W-20</v>
      </c>
      <c r="G56" s="202" t="str">
        <f>'1st Round'!B23</f>
        <v>1st Round</v>
      </c>
      <c r="H56" s="202" t="str">
        <f>'1st Round'!C23</f>
        <v>FLYERS</v>
      </c>
      <c r="I56" s="202" t="str">
        <f>'1st Round'!D23</f>
        <v>PLAYVOLLEY GENERAL MEMBRANE</v>
      </c>
      <c r="J56" s="202">
        <f>'1st Round'!E23</f>
        <v>3</v>
      </c>
      <c r="K56" s="202">
        <f>'1st Round'!F23</f>
        <v>0</v>
      </c>
      <c r="L56" s="81"/>
      <c r="M56" s="81"/>
      <c r="N56" s="81"/>
      <c r="O56" s="89"/>
      <c r="P56" s="89"/>
      <c r="Q56" s="89"/>
      <c r="R56" s="89"/>
      <c r="S56" s="89"/>
      <c r="T56" s="59"/>
      <c r="U56" s="59"/>
    </row>
    <row r="57" spans="2:21" ht="7.5" customHeight="1">
      <c r="B57" s="96"/>
      <c r="C57" s="97"/>
      <c r="D57" s="98"/>
      <c r="E57" s="99"/>
      <c r="F57" s="100"/>
      <c r="G57" s="100"/>
      <c r="H57" s="100"/>
      <c r="I57" s="100"/>
      <c r="J57" s="100"/>
      <c r="K57" s="100"/>
      <c r="L57" s="81"/>
      <c r="M57" s="81"/>
      <c r="N57" s="81"/>
      <c r="O57" s="89"/>
      <c r="P57" s="89"/>
      <c r="Q57" s="89"/>
      <c r="R57" s="89"/>
      <c r="S57" s="89"/>
      <c r="T57" s="59"/>
      <c r="U57" s="59"/>
    </row>
    <row r="58" spans="2:21" ht="15">
      <c r="B58" s="122" t="s">
        <v>118</v>
      </c>
      <c r="C58" s="93">
        <f>C53+1</f>
        <v>41601</v>
      </c>
      <c r="D58" s="207"/>
      <c r="E58" s="208"/>
      <c r="F58" s="324"/>
      <c r="G58" s="324"/>
      <c r="H58" s="324"/>
      <c r="I58" s="324"/>
      <c r="J58" s="324"/>
      <c r="K58" s="324"/>
      <c r="L58" s="81"/>
      <c r="M58" s="81"/>
      <c r="N58" s="81"/>
      <c r="O58" s="89"/>
      <c r="P58" s="89"/>
      <c r="Q58" s="89"/>
      <c r="R58" s="89"/>
      <c r="S58" s="89"/>
      <c r="T58" s="59"/>
      <c r="U58" s="59"/>
    </row>
    <row r="59" spans="2:21" ht="15">
      <c r="B59" s="96"/>
      <c r="C59" s="97"/>
      <c r="D59" s="200" t="s">
        <v>280</v>
      </c>
      <c r="E59" s="201" t="s">
        <v>120</v>
      </c>
      <c r="F59" s="202" t="str">
        <f>'Girls Mini Volley'!A4</f>
        <v>MV-01</v>
      </c>
      <c r="G59" s="202" t="str">
        <f>'Girls Mini Volley'!B4</f>
        <v>Girls Mini Volley U14</v>
      </c>
      <c r="H59" s="202" t="str">
        <f>'Girls Mini Volley'!C4</f>
        <v>FLYERS</v>
      </c>
      <c r="I59" s="202" t="str">
        <f>'Girls Mini Volley'!D4</f>
        <v>PAOLA HIBS</v>
      </c>
      <c r="J59" s="202">
        <f>'Girls Mini Volley'!E4</f>
        <v>0</v>
      </c>
      <c r="K59" s="202">
        <f>'Girls Mini Volley'!F4</f>
        <v>2</v>
      </c>
      <c r="M59" s="81"/>
      <c r="N59" s="81"/>
      <c r="O59" s="89"/>
      <c r="P59" s="89"/>
      <c r="Q59" s="89"/>
      <c r="R59" s="89"/>
      <c r="S59" s="89"/>
      <c r="T59" s="59"/>
      <c r="U59" s="59"/>
    </row>
    <row r="60" spans="2:21" ht="15">
      <c r="B60" s="96"/>
      <c r="C60" s="97"/>
      <c r="D60" s="200" t="s">
        <v>281</v>
      </c>
      <c r="E60" s="201" t="s">
        <v>120</v>
      </c>
      <c r="F60" s="202" t="str">
        <f>'Girls Mini Volley'!A5</f>
        <v>MV-02</v>
      </c>
      <c r="G60" s="202" t="str">
        <f>'Girls Mini Volley'!B5</f>
        <v>Girls Mini Volley U14</v>
      </c>
      <c r="H60" s="202" t="str">
        <f>'Girls Mini Volley'!C5</f>
        <v>PAOLA HIBS</v>
      </c>
      <c r="I60" s="202" t="str">
        <f>'Girls Mini Volley'!D5</f>
        <v>CITADEL INSURANCE PHOENIX</v>
      </c>
      <c r="J60" s="202">
        <f>'Girls Mini Volley'!E5</f>
        <v>0</v>
      </c>
      <c r="K60" s="202">
        <f>'Girls Mini Volley'!F5</f>
        <v>2</v>
      </c>
      <c r="L60" s="81"/>
      <c r="M60" s="81"/>
      <c r="N60" s="81"/>
      <c r="O60" s="89"/>
      <c r="P60" s="89"/>
      <c r="Q60" s="89"/>
      <c r="R60" s="89"/>
      <c r="S60" s="89"/>
      <c r="T60" s="59"/>
      <c r="U60" s="59"/>
    </row>
    <row r="61" spans="2:21" ht="15">
      <c r="B61" s="96"/>
      <c r="C61" s="97"/>
      <c r="D61" s="200" t="s">
        <v>282</v>
      </c>
      <c r="E61" s="201" t="s">
        <v>120</v>
      </c>
      <c r="F61" s="202" t="str">
        <f>'Girls Mini Volley'!A6</f>
        <v>MV-03</v>
      </c>
      <c r="G61" s="202" t="str">
        <f>'Girls Mini Volley'!B6</f>
        <v>Girls Mini Volley U14</v>
      </c>
      <c r="H61" s="202" t="str">
        <f>'Girls Mini Volley'!C6</f>
        <v>CITADEL INSURANCE PHOENIX</v>
      </c>
      <c r="I61" s="202" t="str">
        <f>'Girls Mini Volley'!D6</f>
        <v>FLYERS</v>
      </c>
      <c r="J61" s="202">
        <f>'Girls Mini Volley'!E6</f>
        <v>2</v>
      </c>
      <c r="K61" s="202">
        <f>'Girls Mini Volley'!F6</f>
        <v>0</v>
      </c>
      <c r="L61" s="81"/>
      <c r="M61" s="81"/>
      <c r="N61" s="81"/>
      <c r="O61" s="89"/>
      <c r="P61" s="89"/>
      <c r="Q61" s="89"/>
      <c r="R61" s="89"/>
      <c r="S61" s="89"/>
      <c r="T61" s="59"/>
      <c r="U61" s="59"/>
    </row>
    <row r="62" spans="2:21" ht="15">
      <c r="B62" s="96"/>
      <c r="C62" s="97"/>
      <c r="D62" s="200" t="s">
        <v>122</v>
      </c>
      <c r="E62" s="201" t="s">
        <v>120</v>
      </c>
      <c r="F62" s="202" t="str">
        <f>'1st Round'!A25</f>
        <v>W-22</v>
      </c>
      <c r="G62" s="202" t="str">
        <f>'1st Round'!B25</f>
        <v>1st Round</v>
      </c>
      <c r="H62" s="202" t="str">
        <f>'1st Round'!C25</f>
        <v>BIRKIRKARA</v>
      </c>
      <c r="I62" s="202" t="str">
        <f>'1st Round'!D25</f>
        <v>MELLIEHA</v>
      </c>
      <c r="J62" s="202">
        <f>'1st Round'!E25</f>
        <v>0</v>
      </c>
      <c r="K62" s="202">
        <f>'1st Round'!F25</f>
        <v>3</v>
      </c>
      <c r="M62" s="81"/>
      <c r="N62" s="81"/>
      <c r="O62" s="89"/>
      <c r="P62" s="89"/>
      <c r="Q62" s="89"/>
      <c r="R62" s="89"/>
      <c r="S62" s="89"/>
      <c r="T62" s="59"/>
      <c r="U62" s="59"/>
    </row>
    <row r="63" spans="2:21" ht="15">
      <c r="B63" s="96"/>
      <c r="C63" s="97"/>
      <c r="D63" s="200" t="s">
        <v>123</v>
      </c>
      <c r="E63" s="201" t="s">
        <v>120</v>
      </c>
      <c r="F63" s="202" t="str">
        <f>'1st Round'!A27</f>
        <v>W-24</v>
      </c>
      <c r="G63" s="202" t="str">
        <f>'1st Round'!B27</f>
        <v>1st Round</v>
      </c>
      <c r="H63" s="202" t="str">
        <f>'1st Round'!C27</f>
        <v>CITADEL INSURANCE PHOENIX</v>
      </c>
      <c r="I63" s="202" t="str">
        <f>'1st Round'!D27</f>
        <v>PLAYVOLLEY GENERAL MEMBRANE</v>
      </c>
      <c r="J63" s="202">
        <f>'1st Round'!E27</f>
        <v>3</v>
      </c>
      <c r="K63" s="202">
        <f>'1st Round'!F27</f>
        <v>0</v>
      </c>
      <c r="L63" s="81"/>
      <c r="M63" s="81"/>
      <c r="N63" s="81"/>
      <c r="O63" s="89"/>
      <c r="P63" s="89"/>
      <c r="Q63" s="89"/>
      <c r="R63" s="89"/>
      <c r="S63" s="89"/>
      <c r="T63" s="59"/>
      <c r="U63" s="59"/>
    </row>
    <row r="64" spans="2:21" ht="15">
      <c r="B64" s="96"/>
      <c r="C64" s="97"/>
      <c r="D64" s="200" t="s">
        <v>123</v>
      </c>
      <c r="E64" s="201" t="s">
        <v>124</v>
      </c>
      <c r="F64" s="202" t="str">
        <f>'1st Round'!A16</f>
        <v>W-13</v>
      </c>
      <c r="G64" s="202" t="str">
        <f>'1st Round'!B16</f>
        <v>1st Round</v>
      </c>
      <c r="H64" s="202" t="str">
        <f>'1st Round'!C16</f>
        <v>FLEUR-DE-LYS</v>
      </c>
      <c r="I64" s="202" t="str">
        <f>'1st Round'!D16</f>
        <v>QORMI</v>
      </c>
      <c r="J64" s="202">
        <f>'1st Round'!E16</f>
        <v>3</v>
      </c>
      <c r="K64" s="202">
        <f>'1st Round'!F16</f>
        <v>0</v>
      </c>
      <c r="L64" s="81"/>
      <c r="M64" s="81"/>
      <c r="N64" s="81"/>
      <c r="O64" s="89"/>
      <c r="P64" s="89"/>
      <c r="Q64" s="89"/>
      <c r="R64" s="89"/>
      <c r="S64" s="89"/>
      <c r="T64" s="59"/>
      <c r="U64" s="59"/>
    </row>
    <row r="65" spans="2:21" ht="15">
      <c r="B65" s="96"/>
      <c r="C65" s="97"/>
      <c r="D65" s="200" t="s">
        <v>123</v>
      </c>
      <c r="E65" s="201" t="s">
        <v>124</v>
      </c>
      <c r="F65" s="202" t="str">
        <f>'Women U18'!A7</f>
        <v>W18-04</v>
      </c>
      <c r="G65" s="202" t="str">
        <f>'Women U18'!B7</f>
        <v>Women U18</v>
      </c>
      <c r="H65" s="202" t="str">
        <f>'Women U18'!C7</f>
        <v>PAOLA HIBS</v>
      </c>
      <c r="I65" s="202" t="str">
        <f>'Women U18'!D7</f>
        <v>FLYERS</v>
      </c>
      <c r="J65" s="202">
        <f>'Women U18'!E7</f>
        <v>0</v>
      </c>
      <c r="K65" s="202">
        <f>'Women U18'!F7</f>
        <v>3</v>
      </c>
      <c r="L65" s="81"/>
      <c r="M65" s="81"/>
      <c r="N65" s="81"/>
      <c r="O65" s="89"/>
      <c r="P65" s="89"/>
      <c r="Q65" s="89"/>
      <c r="R65" s="89"/>
      <c r="S65" s="89"/>
      <c r="T65" s="59"/>
      <c r="U65" s="59"/>
    </row>
    <row r="66" spans="2:21" ht="15">
      <c r="B66" s="14"/>
      <c r="C66" s="90"/>
      <c r="D66" s="91"/>
      <c r="E66" s="5"/>
      <c r="F66" s="55"/>
      <c r="G66" s="55"/>
      <c r="H66" s="55"/>
      <c r="I66" s="55"/>
      <c r="J66" s="55"/>
      <c r="K66" s="55"/>
      <c r="L66" s="81"/>
      <c r="M66" s="81"/>
      <c r="N66" s="81"/>
      <c r="O66" s="89"/>
      <c r="P66" s="89"/>
      <c r="Q66" s="89"/>
      <c r="R66" s="89"/>
      <c r="S66" s="89"/>
      <c r="T66" s="59"/>
      <c r="U66" s="59"/>
    </row>
    <row r="67" spans="2:21" ht="15">
      <c r="B67" s="102" t="s">
        <v>117</v>
      </c>
      <c r="C67" s="112">
        <f>C53+7</f>
        <v>41607</v>
      </c>
      <c r="D67" s="104"/>
      <c r="E67" s="108" t="s">
        <v>120</v>
      </c>
      <c r="F67" s="309" t="s">
        <v>126</v>
      </c>
      <c r="G67" s="309"/>
      <c r="H67" s="309"/>
      <c r="I67" s="309"/>
      <c r="J67" s="309"/>
      <c r="K67" s="309"/>
      <c r="L67" s="81"/>
      <c r="M67" s="81"/>
      <c r="N67" s="81"/>
      <c r="O67" s="89"/>
      <c r="P67" s="89"/>
      <c r="Q67" s="89"/>
      <c r="R67" s="89"/>
      <c r="S67" s="89"/>
      <c r="T67" s="59"/>
      <c r="U67" s="59"/>
    </row>
    <row r="68" spans="2:21" ht="7.5" customHeight="1">
      <c r="B68" s="106"/>
      <c r="C68" s="107"/>
      <c r="D68" s="109"/>
      <c r="E68" s="110"/>
      <c r="F68" s="111"/>
      <c r="G68" s="111"/>
      <c r="H68" s="111"/>
      <c r="I68" s="111"/>
      <c r="J68" s="111"/>
      <c r="K68" s="111"/>
      <c r="L68" s="81"/>
      <c r="M68" s="81"/>
      <c r="N68" s="81"/>
      <c r="O68" s="89"/>
      <c r="P68" s="89"/>
      <c r="Q68" s="89"/>
      <c r="R68" s="89"/>
      <c r="S68" s="89"/>
      <c r="T68" s="59"/>
      <c r="U68" s="59"/>
    </row>
    <row r="69" spans="2:21" ht="15">
      <c r="B69" s="102" t="s">
        <v>118</v>
      </c>
      <c r="C69" s="112">
        <f>C67+1</f>
        <v>41608</v>
      </c>
      <c r="D69" s="104"/>
      <c r="E69" s="108" t="s">
        <v>120</v>
      </c>
      <c r="F69" s="309" t="s">
        <v>126</v>
      </c>
      <c r="G69" s="309"/>
      <c r="H69" s="309"/>
      <c r="I69" s="309"/>
      <c r="J69" s="309"/>
      <c r="K69" s="309"/>
      <c r="L69" s="81"/>
      <c r="M69" s="81"/>
      <c r="N69" s="81"/>
      <c r="O69" s="89"/>
      <c r="P69" s="89"/>
      <c r="Q69" s="89"/>
      <c r="R69" s="89"/>
      <c r="S69" s="89"/>
      <c r="T69" s="59"/>
      <c r="U69" s="59"/>
    </row>
    <row r="70" spans="2:21" ht="15">
      <c r="B70" s="106"/>
      <c r="C70" s="107"/>
      <c r="D70" s="104"/>
      <c r="E70" s="108" t="s">
        <v>124</v>
      </c>
      <c r="F70" s="309" t="s">
        <v>126</v>
      </c>
      <c r="G70" s="309"/>
      <c r="H70" s="309"/>
      <c r="I70" s="309"/>
      <c r="J70" s="309"/>
      <c r="K70" s="309"/>
      <c r="L70" s="81"/>
      <c r="M70" s="81"/>
      <c r="N70" s="81"/>
      <c r="O70" s="89"/>
      <c r="P70" s="89"/>
      <c r="Q70" s="89"/>
      <c r="R70" s="89"/>
      <c r="S70" s="89"/>
      <c r="T70" s="59"/>
      <c r="U70" s="59"/>
    </row>
    <row r="71" spans="2:21" ht="15">
      <c r="B71" s="14"/>
      <c r="C71" s="90"/>
      <c r="D71" s="91"/>
      <c r="E71" s="5"/>
      <c r="F71" s="55"/>
      <c r="G71" s="55"/>
      <c r="H71" s="55"/>
      <c r="I71" s="55"/>
      <c r="J71" s="55"/>
      <c r="K71" s="55"/>
      <c r="L71" s="81"/>
      <c r="M71" s="81"/>
      <c r="N71" s="81"/>
      <c r="O71" s="89"/>
      <c r="P71" s="89"/>
      <c r="Q71" s="89"/>
      <c r="R71" s="89"/>
      <c r="S71" s="89"/>
      <c r="T71" s="59"/>
      <c r="U71" s="59"/>
    </row>
    <row r="72" spans="2:21" ht="26.25">
      <c r="B72" s="304" t="s">
        <v>127</v>
      </c>
      <c r="C72" s="304"/>
      <c r="D72" s="304"/>
      <c r="E72" s="304"/>
      <c r="F72" s="304"/>
      <c r="G72" s="304"/>
      <c r="H72" s="304"/>
      <c r="I72" s="304"/>
      <c r="J72" s="304"/>
      <c r="K72" s="304"/>
      <c r="L72" s="81"/>
      <c r="M72" s="81"/>
      <c r="N72" s="81"/>
      <c r="O72" s="89"/>
      <c r="P72" s="89"/>
      <c r="Q72" s="89"/>
      <c r="R72" s="89"/>
      <c r="S72" s="89"/>
      <c r="T72" s="59"/>
      <c r="U72" s="59"/>
    </row>
    <row r="73" spans="2:21" ht="15">
      <c r="B73" s="14"/>
      <c r="C73" s="90"/>
      <c r="D73" s="91"/>
      <c r="E73" s="5"/>
      <c r="F73" s="55"/>
      <c r="G73" s="55"/>
      <c r="H73" s="55"/>
      <c r="I73" s="55"/>
      <c r="J73" s="55"/>
      <c r="K73" s="55"/>
      <c r="L73" s="81"/>
      <c r="M73" s="81"/>
      <c r="N73" s="81"/>
      <c r="O73" s="89"/>
      <c r="P73" s="89"/>
      <c r="Q73" s="89"/>
      <c r="R73" s="89"/>
      <c r="S73" s="89"/>
      <c r="T73" s="59"/>
      <c r="U73" s="59"/>
    </row>
    <row r="74" spans="2:21" ht="15">
      <c r="B74" s="92" t="s">
        <v>117</v>
      </c>
      <c r="C74" s="93">
        <f>C67+7</f>
        <v>41614</v>
      </c>
      <c r="D74" s="94"/>
      <c r="E74" s="95" t="s">
        <v>120</v>
      </c>
      <c r="F74" s="309"/>
      <c r="G74" s="309"/>
      <c r="H74" s="309"/>
      <c r="I74" s="309"/>
      <c r="J74" s="309"/>
      <c r="K74" s="309"/>
      <c r="L74" s="81"/>
      <c r="M74" s="81"/>
      <c r="N74" s="81"/>
      <c r="O74" s="89"/>
      <c r="P74" s="89"/>
      <c r="Q74" s="89"/>
      <c r="R74" s="89"/>
      <c r="S74" s="89"/>
      <c r="T74" s="59"/>
      <c r="U74" s="59"/>
    </row>
    <row r="75" spans="2:21" ht="15">
      <c r="B75" s="96"/>
      <c r="C75" s="97"/>
      <c r="D75" s="94" t="s">
        <v>119</v>
      </c>
      <c r="E75" s="121" t="s">
        <v>120</v>
      </c>
      <c r="F75" s="116" t="str">
        <f>'Women U18'!A5</f>
        <v>W18-02</v>
      </c>
      <c r="G75" s="116" t="str">
        <f>'Women U18'!B5</f>
        <v>Women U18</v>
      </c>
      <c r="H75" s="116" t="str">
        <f>'Women U18'!C5</f>
        <v>PAOLA HIBS</v>
      </c>
      <c r="I75" s="116" t="str">
        <f>'Women U18'!D5</f>
        <v>CITADEL INSURANCE PHOENIX</v>
      </c>
      <c r="J75" s="116">
        <f>'Women U18'!E5</f>
        <v>0</v>
      </c>
      <c r="K75" s="116">
        <f>'Women U18'!F5</f>
        <v>3</v>
      </c>
      <c r="M75" s="81"/>
      <c r="N75" s="81"/>
      <c r="O75" s="89"/>
      <c r="P75" s="89"/>
      <c r="Q75" s="89"/>
      <c r="R75" s="89"/>
      <c r="S75" s="89"/>
      <c r="T75" s="59"/>
      <c r="U75" s="59"/>
    </row>
    <row r="76" spans="2:21" ht="15">
      <c r="B76" s="96"/>
      <c r="C76" s="97"/>
      <c r="D76" s="94" t="s">
        <v>121</v>
      </c>
      <c r="E76" s="95" t="s">
        <v>120</v>
      </c>
      <c r="F76" s="124" t="str">
        <f>'1st Round'!A28</f>
        <v>W-25</v>
      </c>
      <c r="G76" s="124" t="str">
        <f>'1st Round'!B28</f>
        <v>1st Round</v>
      </c>
      <c r="H76" s="124" t="str">
        <f>'1st Round'!C28</f>
        <v>FLEUR-DE-LYS</v>
      </c>
      <c r="I76" s="124" t="str">
        <f>'1st Round'!D28</f>
        <v>FLYERS</v>
      </c>
      <c r="J76" s="124">
        <f>'1st Round'!E28</f>
        <v>3</v>
      </c>
      <c r="K76" s="124">
        <f>'1st Round'!F28</f>
        <v>1</v>
      </c>
      <c r="L76"/>
      <c r="M76" s="81"/>
      <c r="N76" s="81"/>
      <c r="O76" s="89"/>
      <c r="P76" s="89"/>
      <c r="Q76" s="89"/>
      <c r="R76" s="89"/>
      <c r="S76" s="89"/>
      <c r="T76" s="59"/>
      <c r="U76" s="59"/>
    </row>
    <row r="77" spans="2:21" ht="15">
      <c r="B77" s="96"/>
      <c r="C77" s="97"/>
      <c r="D77" s="98"/>
      <c r="E77" s="99"/>
      <c r="F77" s="100"/>
      <c r="G77" s="100"/>
      <c r="H77" s="100"/>
      <c r="I77" s="100"/>
      <c r="J77" s="100"/>
      <c r="K77" s="100"/>
      <c r="L77"/>
      <c r="M77" s="81"/>
      <c r="N77" s="81"/>
      <c r="O77" s="89"/>
      <c r="P77" s="89"/>
      <c r="Q77" s="89"/>
      <c r="R77" s="89"/>
      <c r="S77" s="89"/>
      <c r="T77" s="59"/>
      <c r="U77" s="59"/>
    </row>
    <row r="78" spans="2:21" ht="15">
      <c r="B78" s="92" t="s">
        <v>118</v>
      </c>
      <c r="C78" s="93">
        <f>C74+1</f>
        <v>41615</v>
      </c>
      <c r="D78" s="94" t="s">
        <v>287</v>
      </c>
      <c r="E78" s="95" t="s">
        <v>120</v>
      </c>
      <c r="F78" s="116" t="str">
        <f>'Girls Mini Volley'!A7</f>
        <v>MV-04</v>
      </c>
      <c r="G78" s="116" t="str">
        <f>'Girls Mini Volley'!B7</f>
        <v>Girls Mini Volley U14</v>
      </c>
      <c r="H78" s="116" t="str">
        <f>'Girls Mini Volley'!C7</f>
        <v>PAOLA HIBS</v>
      </c>
      <c r="I78" s="116" t="str">
        <f>'Girls Mini Volley'!D7</f>
        <v>FLYERS</v>
      </c>
      <c r="J78" s="116">
        <f>'Girls Mini Volley'!E7</f>
        <v>2</v>
      </c>
      <c r="K78" s="116">
        <f>'Girls Mini Volley'!F7</f>
        <v>0</v>
      </c>
      <c r="L78"/>
      <c r="M78" s="81"/>
      <c r="N78" s="81"/>
      <c r="O78" s="89"/>
      <c r="P78" s="89"/>
      <c r="Q78" s="89"/>
      <c r="R78" s="89"/>
      <c r="S78" s="89"/>
      <c r="T78" s="59"/>
      <c r="U78" s="59"/>
    </row>
    <row r="79" spans="2:21" ht="15">
      <c r="B79" s="96"/>
      <c r="C79" s="97"/>
      <c r="D79" s="94" t="s">
        <v>281</v>
      </c>
      <c r="E79" s="95" t="s">
        <v>120</v>
      </c>
      <c r="F79" s="116" t="str">
        <f>'Girls Mini Volley'!A9</f>
        <v>MV-06</v>
      </c>
      <c r="G79" s="116" t="str">
        <f>'Girls Mini Volley'!B9</f>
        <v>Girls Mini Volley U14</v>
      </c>
      <c r="H79" s="116" t="str">
        <f>'Girls Mini Volley'!C9</f>
        <v>CITADEL INSURANCE PHOENIX</v>
      </c>
      <c r="I79" s="116" t="str">
        <f>'Girls Mini Volley'!D9</f>
        <v>PAOLA HIBS</v>
      </c>
      <c r="J79" s="116">
        <f>'Girls Mini Volley'!E9</f>
        <v>2</v>
      </c>
      <c r="K79" s="116">
        <f>'Girls Mini Volley'!F9</f>
        <v>0</v>
      </c>
      <c r="L79"/>
      <c r="M79" s="81"/>
      <c r="N79" s="81"/>
      <c r="O79" s="89"/>
      <c r="P79" s="89"/>
      <c r="Q79" s="89"/>
      <c r="R79" s="89"/>
      <c r="S79" s="89"/>
      <c r="T79" s="59"/>
      <c r="U79" s="59"/>
    </row>
    <row r="80" spans="2:21" ht="15">
      <c r="B80" s="96"/>
      <c r="C80" s="97"/>
      <c r="D80" s="94" t="s">
        <v>122</v>
      </c>
      <c r="E80" s="95" t="s">
        <v>120</v>
      </c>
      <c r="F80" s="120" t="str">
        <f>'Women U16'!A4</f>
        <v>W16-01</v>
      </c>
      <c r="G80" s="120" t="str">
        <f>'Women U16'!B4</f>
        <v>Women U16</v>
      </c>
      <c r="H80" s="120" t="str">
        <f>'Women U16'!C4</f>
        <v>FLYERS</v>
      </c>
      <c r="I80" s="120" t="str">
        <f>'Women U16'!D4</f>
        <v>FLEUR-DE-LYS</v>
      </c>
      <c r="J80" s="120">
        <f>'Women U16'!E4</f>
        <v>0</v>
      </c>
      <c r="K80" s="120">
        <f>'Women U16'!F4</f>
        <v>3</v>
      </c>
      <c r="L80"/>
      <c r="M80" s="81"/>
      <c r="N80" s="81"/>
      <c r="O80" s="89"/>
      <c r="P80" s="89"/>
      <c r="Q80" s="89"/>
      <c r="R80" s="89"/>
      <c r="S80" s="89"/>
      <c r="T80" s="59"/>
      <c r="U80" s="59"/>
    </row>
    <row r="81" spans="2:21" ht="15">
      <c r="B81" s="96"/>
      <c r="C81" s="97"/>
      <c r="D81" s="118" t="s">
        <v>123</v>
      </c>
      <c r="E81" s="119" t="s">
        <v>120</v>
      </c>
      <c r="F81" s="120" t="str">
        <f>'1st Round'!A31</f>
        <v>W-28</v>
      </c>
      <c r="G81" s="120" t="str">
        <f>'1st Round'!B31</f>
        <v>1st Round</v>
      </c>
      <c r="H81" s="116" t="str">
        <f>'1st Round'!C31</f>
        <v>BIRKIRKARA</v>
      </c>
      <c r="I81" s="116" t="str">
        <f>'1st Round'!D31</f>
        <v>PLAYVOLLEY GENERAL MEMBRANE</v>
      </c>
      <c r="J81" s="116">
        <f>'1st Round'!E31</f>
        <v>0</v>
      </c>
      <c r="K81" s="116">
        <f>'1st Round'!F31</f>
        <v>3</v>
      </c>
      <c r="L81" s="81"/>
      <c r="M81" s="81"/>
      <c r="N81" s="81"/>
      <c r="O81" s="89"/>
      <c r="P81" s="89"/>
      <c r="Q81" s="89"/>
      <c r="R81" s="89"/>
      <c r="S81" s="89"/>
      <c r="T81" s="59"/>
      <c r="U81" s="59"/>
    </row>
    <row r="82" spans="2:21" ht="15">
      <c r="B82" s="96"/>
      <c r="C82" s="97"/>
      <c r="D82" s="94" t="s">
        <v>123</v>
      </c>
      <c r="E82" s="95" t="s">
        <v>124</v>
      </c>
      <c r="F82" s="116" t="str">
        <f>'1st Round'!A32</f>
        <v>W-29</v>
      </c>
      <c r="G82" s="116" t="str">
        <f>'1st Round'!B32</f>
        <v>1st Round</v>
      </c>
      <c r="H82" s="125" t="str">
        <f>'1st Round'!C32</f>
        <v>MGARR</v>
      </c>
      <c r="I82" s="116" t="str">
        <f>'1st Round'!D32</f>
        <v>FLYERS</v>
      </c>
      <c r="J82" s="116">
        <f>'1st Round'!E32</f>
        <v>0</v>
      </c>
      <c r="K82" s="116">
        <f>'1st Round'!F32</f>
        <v>3</v>
      </c>
      <c r="L82" s="81"/>
      <c r="M82" s="81"/>
      <c r="N82" s="81"/>
      <c r="O82" s="89"/>
      <c r="P82" s="89"/>
      <c r="Q82" s="89"/>
      <c r="R82" s="89"/>
      <c r="S82" s="89"/>
      <c r="T82" s="59"/>
      <c r="U82" s="59"/>
    </row>
    <row r="83" spans="2:21" ht="15">
      <c r="B83" s="96"/>
      <c r="C83" s="97"/>
      <c r="D83" s="94" t="s">
        <v>123</v>
      </c>
      <c r="E83" s="95" t="s">
        <v>124</v>
      </c>
      <c r="F83" s="116" t="str">
        <f>'1st Round'!A33</f>
        <v>W-30</v>
      </c>
      <c r="G83" s="116" t="str">
        <f>'1st Round'!B33</f>
        <v>1st Round</v>
      </c>
      <c r="H83" s="125" t="str">
        <f>'1st Round'!C33</f>
        <v>CITADEL INSURANCE PHOENIX</v>
      </c>
      <c r="I83" s="116" t="str">
        <f>'1st Round'!D33</f>
        <v>FLEUR-DE-LYS</v>
      </c>
      <c r="J83" s="116">
        <f>'1st Round'!E33</f>
        <v>0</v>
      </c>
      <c r="K83" s="116">
        <f>'1st Round'!F33</f>
        <v>3</v>
      </c>
      <c r="L83" s="81"/>
      <c r="M83" s="81"/>
      <c r="N83" s="81"/>
      <c r="O83" s="89"/>
      <c r="P83" s="89"/>
      <c r="Q83" s="89"/>
      <c r="R83" s="89"/>
      <c r="S83" s="89"/>
      <c r="T83" s="59"/>
      <c r="U83" s="59"/>
    </row>
    <row r="84" spans="2:21" ht="15">
      <c r="B84" s="14"/>
      <c r="C84" s="90"/>
      <c r="D84" s="91"/>
      <c r="E84" s="5"/>
      <c r="F84" s="55"/>
      <c r="G84" s="55"/>
      <c r="H84" s="55"/>
      <c r="I84" s="55"/>
      <c r="J84" s="55"/>
      <c r="K84" s="55"/>
      <c r="L84" s="81"/>
      <c r="M84" s="81"/>
      <c r="N84" s="81"/>
      <c r="O84" s="89"/>
      <c r="P84" s="89"/>
      <c r="Q84" s="89"/>
      <c r="R84" s="89"/>
      <c r="S84" s="89"/>
      <c r="T84" s="59"/>
      <c r="U84" s="59"/>
    </row>
    <row r="85" spans="2:21" ht="15">
      <c r="B85" s="102" t="s">
        <v>117</v>
      </c>
      <c r="C85" s="103">
        <f>C74+7</f>
        <v>41621</v>
      </c>
      <c r="D85" s="117"/>
      <c r="E85" s="108" t="s">
        <v>120</v>
      </c>
      <c r="F85" s="309"/>
      <c r="G85" s="309"/>
      <c r="H85" s="309"/>
      <c r="I85" s="309"/>
      <c r="J85" s="309"/>
      <c r="K85" s="309"/>
      <c r="L85" s="81"/>
      <c r="M85" s="81"/>
      <c r="N85" s="81"/>
      <c r="O85" s="89"/>
      <c r="P85" s="89"/>
      <c r="Q85" s="89"/>
      <c r="R85" s="89"/>
      <c r="S85" s="89"/>
      <c r="T85" s="59"/>
      <c r="U85" s="59"/>
    </row>
    <row r="86" spans="2:21" ht="15">
      <c r="B86" s="106"/>
      <c r="C86" s="107"/>
      <c r="D86" s="117" t="s">
        <v>119</v>
      </c>
      <c r="E86" s="126" t="s">
        <v>120</v>
      </c>
      <c r="F86" s="6" t="str">
        <f>'Women U16'!A8</f>
        <v>W16-05</v>
      </c>
      <c r="G86" s="6" t="str">
        <f>'Women U16'!B8</f>
        <v>Women U16</v>
      </c>
      <c r="H86" s="6" t="str">
        <f>'Women U16'!C8</f>
        <v>FLYERS</v>
      </c>
      <c r="I86" s="6" t="str">
        <f>'Women U16'!D8</f>
        <v>CITADEL INSURANCE PHOENIX</v>
      </c>
      <c r="J86" s="6">
        <f>'Women U16'!E8</f>
        <v>0</v>
      </c>
      <c r="K86" s="6">
        <f>'Women U16'!F8</f>
        <v>3</v>
      </c>
      <c r="M86" s="81"/>
      <c r="N86" s="81"/>
      <c r="O86" s="89"/>
      <c r="P86" s="89"/>
      <c r="Q86" s="89"/>
      <c r="R86" s="89"/>
      <c r="S86" s="89"/>
      <c r="T86" s="59"/>
      <c r="U86" s="59"/>
    </row>
    <row r="87" spans="2:21" ht="15">
      <c r="B87" s="106"/>
      <c r="C87" s="107"/>
      <c r="D87" s="104" t="s">
        <v>121</v>
      </c>
      <c r="E87" s="108" t="s">
        <v>120</v>
      </c>
      <c r="F87" s="211" t="str">
        <f>'Women U16'!A9</f>
        <v>W16-06</v>
      </c>
      <c r="G87" s="211" t="str">
        <f>'Women U16'!B9</f>
        <v>Women U16</v>
      </c>
      <c r="H87" s="211" t="str">
        <f>'Women U16'!C9</f>
        <v>PAOLA HIBS</v>
      </c>
      <c r="I87" s="211" t="str">
        <f>'Women U16'!D9</f>
        <v>FLEUR-DE-LYS</v>
      </c>
      <c r="J87" s="211">
        <f>'Women U16'!E9</f>
        <v>0</v>
      </c>
      <c r="K87" s="211">
        <f>'Women U16'!F9</f>
        <v>3</v>
      </c>
      <c r="L87" t="s">
        <v>290</v>
      </c>
      <c r="M87" s="81"/>
      <c r="N87" s="81"/>
      <c r="O87" s="89"/>
      <c r="P87" s="89"/>
      <c r="Q87" s="89"/>
      <c r="R87" s="89"/>
      <c r="S87" s="89"/>
      <c r="T87" s="59"/>
      <c r="U87" s="59"/>
    </row>
    <row r="88" spans="2:21" ht="7.5" customHeight="1">
      <c r="B88" s="106"/>
      <c r="C88" s="107"/>
      <c r="D88" s="109"/>
      <c r="E88" s="110"/>
      <c r="F88" s="111"/>
      <c r="G88" s="111"/>
      <c r="H88" s="111"/>
      <c r="I88" s="111"/>
      <c r="J88" s="111"/>
      <c r="K88" s="111"/>
      <c r="L88" s="81"/>
      <c r="M88" s="81"/>
      <c r="N88" s="81"/>
      <c r="O88" s="89"/>
      <c r="P88" s="89"/>
      <c r="Q88" s="89"/>
      <c r="R88" s="89"/>
      <c r="S88" s="89"/>
      <c r="T88" s="59"/>
      <c r="U88" s="59"/>
    </row>
    <row r="89" spans="2:21" ht="15">
      <c r="B89" s="102" t="s">
        <v>118</v>
      </c>
      <c r="C89" s="103">
        <f>C85+1</f>
        <v>41622</v>
      </c>
      <c r="D89" s="104" t="s">
        <v>122</v>
      </c>
      <c r="E89" s="108" t="s">
        <v>120</v>
      </c>
      <c r="F89" s="6" t="str">
        <f>'1st Round'!A34</f>
        <v>W-31</v>
      </c>
      <c r="G89" s="6" t="str">
        <f>'1st Round'!B34</f>
        <v>1st Round</v>
      </c>
      <c r="H89" s="6" t="str">
        <f>'1st Round'!C34</f>
        <v>PAOLA HIBS</v>
      </c>
      <c r="I89" s="6" t="str">
        <f>'1st Round'!D34</f>
        <v>FLYERS 2</v>
      </c>
      <c r="J89" s="6">
        <f>'1st Round'!E34</f>
        <v>3</v>
      </c>
      <c r="K89" s="6">
        <f>'1st Round'!F34</f>
        <v>0</v>
      </c>
      <c r="L89"/>
      <c r="M89" s="81"/>
      <c r="N89" s="81"/>
      <c r="O89" s="89"/>
      <c r="P89" s="89"/>
      <c r="Q89" s="89"/>
      <c r="R89" s="89"/>
      <c r="S89" s="89"/>
      <c r="T89" s="59"/>
      <c r="U89" s="59"/>
    </row>
    <row r="90" spans="2:21" ht="15">
      <c r="B90" s="106"/>
      <c r="C90" s="107"/>
      <c r="D90" s="104" t="s">
        <v>123</v>
      </c>
      <c r="E90" s="108" t="s">
        <v>120</v>
      </c>
      <c r="F90" s="6" t="str">
        <f>'1st Round'!A35</f>
        <v>W-32</v>
      </c>
      <c r="G90" s="6" t="str">
        <f>'1st Round'!B35</f>
        <v>1st Round</v>
      </c>
      <c r="H90" s="6" t="str">
        <f>'1st Round'!C35</f>
        <v>MELLIEHA</v>
      </c>
      <c r="I90" s="6" t="str">
        <f>'1st Round'!D35</f>
        <v>PLAYVOLLEY GENERAL MEMBRANE</v>
      </c>
      <c r="J90" s="6">
        <f>'1st Round'!E35</f>
        <v>3</v>
      </c>
      <c r="K90" s="6">
        <f>'1st Round'!F35</f>
        <v>0</v>
      </c>
      <c r="L90" s="81"/>
      <c r="M90" s="81"/>
      <c r="N90" s="81"/>
      <c r="O90" s="89"/>
      <c r="P90" s="89"/>
      <c r="Q90" s="89"/>
      <c r="R90" s="89"/>
      <c r="S90" s="89"/>
      <c r="T90" s="59"/>
      <c r="U90" s="59"/>
    </row>
    <row r="91" spans="2:21" ht="15">
      <c r="B91" s="106"/>
      <c r="C91" s="107"/>
      <c r="D91" s="104" t="s">
        <v>123</v>
      </c>
      <c r="E91" s="113" t="s">
        <v>124</v>
      </c>
      <c r="F91" s="6" t="str">
        <f>'1st Round'!A37</f>
        <v>W-34</v>
      </c>
      <c r="G91" s="6" t="str">
        <f>'1st Round'!B37</f>
        <v>1st Round</v>
      </c>
      <c r="H91" s="6" t="str">
        <f>'1st Round'!C37</f>
        <v>BIRKIRKARA</v>
      </c>
      <c r="I91" s="6" t="str">
        <f>'1st Round'!D37</f>
        <v>FLEUR-DE-LYS</v>
      </c>
      <c r="J91" s="6">
        <f>'1st Round'!E37</f>
        <v>0</v>
      </c>
      <c r="K91" s="6">
        <f>'1st Round'!F37</f>
        <v>3</v>
      </c>
      <c r="L91" s="81"/>
      <c r="M91" s="81"/>
      <c r="N91" s="81"/>
      <c r="O91" s="89"/>
      <c r="P91" s="89"/>
      <c r="Q91" s="89"/>
      <c r="R91" s="89"/>
      <c r="S91" s="89"/>
      <c r="T91" s="59"/>
      <c r="U91" s="59"/>
    </row>
    <row r="92" spans="2:21" ht="15">
      <c r="B92" s="106"/>
      <c r="C92" s="107"/>
      <c r="D92" s="104" t="s">
        <v>123</v>
      </c>
      <c r="E92" s="113" t="s">
        <v>124</v>
      </c>
      <c r="F92" s="6" t="str">
        <f>'1st Round'!A38</f>
        <v>W-35</v>
      </c>
      <c r="G92" s="6" t="str">
        <f>'1st Round'!B38</f>
        <v>1st Round</v>
      </c>
      <c r="H92" s="6" t="str">
        <f>'1st Round'!C38</f>
        <v>MGARR</v>
      </c>
      <c r="I92" s="6" t="str">
        <f>'1st Round'!D38</f>
        <v>CITADEL INSURANCE PHOENIX</v>
      </c>
      <c r="J92" s="6">
        <f>'1st Round'!E38</f>
        <v>1</v>
      </c>
      <c r="K92" s="6">
        <f>'1st Round'!F38</f>
        <v>3</v>
      </c>
      <c r="L92" s="81"/>
      <c r="M92" s="81"/>
      <c r="N92" s="81"/>
      <c r="O92" s="89"/>
      <c r="P92" s="89"/>
      <c r="Q92" s="89"/>
      <c r="R92" s="89"/>
      <c r="S92" s="89"/>
      <c r="T92" s="59"/>
      <c r="U92" s="59"/>
    </row>
    <row r="93" spans="2:21" ht="15">
      <c r="B93" s="14"/>
      <c r="C93" s="90"/>
      <c r="D93" s="91"/>
      <c r="E93" s="5"/>
      <c r="F93" s="55"/>
      <c r="G93" s="55"/>
      <c r="H93" s="55"/>
      <c r="I93" s="55"/>
      <c r="J93" s="55"/>
      <c r="K93" s="55"/>
      <c r="L93" s="81"/>
      <c r="M93" s="81"/>
      <c r="N93" s="81"/>
      <c r="O93" s="89"/>
      <c r="P93" s="89"/>
      <c r="Q93" s="89"/>
      <c r="R93" s="89"/>
      <c r="S93" s="89"/>
      <c r="T93" s="59"/>
      <c r="U93" s="59"/>
    </row>
    <row r="94" spans="2:21" ht="15">
      <c r="B94" s="92" t="s">
        <v>117</v>
      </c>
      <c r="C94" s="93">
        <f>C85+7</f>
        <v>41628</v>
      </c>
      <c r="D94" s="94"/>
      <c r="E94" s="121" t="s">
        <v>120</v>
      </c>
      <c r="F94" s="309"/>
      <c r="G94" s="309"/>
      <c r="H94" s="309"/>
      <c r="I94" s="309"/>
      <c r="J94" s="309"/>
      <c r="K94" s="309"/>
      <c r="L94" s="81"/>
      <c r="M94" s="81"/>
      <c r="N94" s="81"/>
      <c r="O94" s="89"/>
      <c r="P94" s="89"/>
      <c r="Q94" s="89"/>
      <c r="R94" s="89"/>
      <c r="S94" s="89"/>
      <c r="T94" s="59"/>
      <c r="U94" s="59"/>
    </row>
    <row r="95" spans="2:21" ht="15">
      <c r="B95" s="96"/>
      <c r="C95" s="97"/>
      <c r="D95" s="118" t="s">
        <v>119</v>
      </c>
      <c r="E95" s="115" t="s">
        <v>120</v>
      </c>
      <c r="F95" s="120" t="str">
        <f>'Women U18'!A8</f>
        <v>W18-05</v>
      </c>
      <c r="G95" s="120" t="str">
        <f>'Women U18'!B8</f>
        <v>Women U18</v>
      </c>
      <c r="H95" s="120" t="str">
        <f>'Women U18'!C8</f>
        <v>CITADEL INSURANCE PHOENIX</v>
      </c>
      <c r="I95" s="120" t="str">
        <f>'Women U18'!D8</f>
        <v>PAOLA HIBS</v>
      </c>
      <c r="J95" s="120">
        <f>'Women U18'!E8</f>
        <v>3</v>
      </c>
      <c r="K95" s="120">
        <f>'Women U18'!F8</f>
        <v>0</v>
      </c>
      <c r="M95" s="81"/>
      <c r="N95" s="81"/>
      <c r="O95" s="89"/>
      <c r="P95" s="89"/>
      <c r="Q95" s="89"/>
      <c r="R95" s="89"/>
      <c r="S95" s="89"/>
      <c r="T95" s="59"/>
      <c r="U95" s="59"/>
    </row>
    <row r="96" spans="2:21" ht="15">
      <c r="B96" s="96"/>
      <c r="C96" s="97"/>
      <c r="D96" s="200" t="s">
        <v>121</v>
      </c>
      <c r="E96" s="201" t="s">
        <v>120</v>
      </c>
      <c r="F96" s="202" t="str">
        <f>'1st Round'!A18</f>
        <v>W-15</v>
      </c>
      <c r="G96" s="202" t="str">
        <f>'1st Round'!B18</f>
        <v>1st Round</v>
      </c>
      <c r="H96" s="202" t="str">
        <f>'1st Round'!C18</f>
        <v>PLAYVOLLEY GENERAL MEMBRANE</v>
      </c>
      <c r="I96" s="202" t="str">
        <f>'1st Round'!D18</f>
        <v>FLYERS 2</v>
      </c>
      <c r="J96" s="202">
        <f>'1st Round'!E18</f>
        <v>0</v>
      </c>
      <c r="K96" s="202">
        <f>'1st Round'!F18</f>
        <v>3</v>
      </c>
      <c r="L96" s="81"/>
      <c r="M96" s="81"/>
      <c r="N96" s="81"/>
      <c r="O96" s="89"/>
      <c r="P96" s="89"/>
      <c r="Q96" s="89"/>
      <c r="R96" s="89"/>
      <c r="S96" s="89"/>
      <c r="T96" s="59"/>
      <c r="U96" s="59"/>
    </row>
    <row r="97" spans="2:21" ht="7.5" customHeight="1">
      <c r="B97" s="96"/>
      <c r="C97" s="97"/>
      <c r="D97" s="98"/>
      <c r="E97" s="99"/>
      <c r="F97" s="100"/>
      <c r="G97" s="100"/>
      <c r="H97" s="100"/>
      <c r="I97" s="100"/>
      <c r="J97" s="100"/>
      <c r="K97" s="100"/>
      <c r="L97" s="81"/>
      <c r="M97" s="81"/>
      <c r="N97" s="81"/>
      <c r="O97" s="89"/>
      <c r="P97" s="89"/>
      <c r="Q97" s="89"/>
      <c r="R97" s="89"/>
      <c r="S97" s="89"/>
      <c r="T97" s="59"/>
      <c r="U97" s="59"/>
    </row>
    <row r="98" spans="2:21" ht="15">
      <c r="B98" s="92" t="s">
        <v>118</v>
      </c>
      <c r="C98" s="93">
        <f>C94+1</f>
        <v>41629</v>
      </c>
      <c r="D98" s="94" t="s">
        <v>287</v>
      </c>
      <c r="E98" s="95" t="s">
        <v>120</v>
      </c>
      <c r="F98" s="116" t="str">
        <f>'Girls Mini Volley'!A8</f>
        <v>MV-05</v>
      </c>
      <c r="G98" s="116" t="str">
        <f>'Girls Mini Volley'!B8</f>
        <v>Girls Mini Volley U14</v>
      </c>
      <c r="H98" s="116" t="str">
        <f>'Girls Mini Volley'!C8</f>
        <v>FLYERS</v>
      </c>
      <c r="I98" s="116" t="str">
        <f>'Girls Mini Volley'!D8</f>
        <v>CITADEL INSURANCE PHOENIX</v>
      </c>
      <c r="J98" s="116">
        <f>'Girls Mini Volley'!E8</f>
        <v>0</v>
      </c>
      <c r="K98" s="116">
        <f>'Girls Mini Volley'!F8</f>
        <v>2</v>
      </c>
      <c r="M98" s="81"/>
      <c r="N98" s="81"/>
      <c r="O98" s="89"/>
      <c r="P98" s="89"/>
      <c r="Q98" s="89"/>
      <c r="R98" s="89"/>
      <c r="S98" s="89"/>
      <c r="T98" s="59"/>
      <c r="U98" s="59"/>
    </row>
    <row r="99" spans="2:21" ht="15">
      <c r="B99" s="96"/>
      <c r="C99" s="97"/>
      <c r="D99" s="94" t="s">
        <v>281</v>
      </c>
      <c r="E99" s="95" t="s">
        <v>120</v>
      </c>
      <c r="F99" s="116" t="str">
        <f>'Girls Mini Volley'!A10</f>
        <v>MV-07</v>
      </c>
      <c r="G99" s="116" t="str">
        <f>'Girls Mini Volley'!B10</f>
        <v>Girls Mini Volley U14</v>
      </c>
      <c r="H99" s="116" t="str">
        <f>'Girls Mini Volley'!C10</f>
        <v>FLYERS</v>
      </c>
      <c r="I99" s="116" t="str">
        <f>'Girls Mini Volley'!D10</f>
        <v>PAOLA HIBS</v>
      </c>
      <c r="J99" s="116">
        <f>'Girls Mini Volley'!E10</f>
        <v>2</v>
      </c>
      <c r="K99" s="116">
        <f>'Girls Mini Volley'!F10</f>
        <v>1</v>
      </c>
      <c r="L99" s="81"/>
      <c r="M99" s="81"/>
      <c r="N99" s="81"/>
      <c r="O99" s="89"/>
      <c r="P99" s="89"/>
      <c r="Q99" s="89"/>
      <c r="R99" s="89"/>
      <c r="S99" s="89"/>
      <c r="T99" s="59"/>
      <c r="U99" s="59"/>
    </row>
    <row r="100" spans="2:21" ht="15">
      <c r="B100" s="96"/>
      <c r="C100" s="97"/>
      <c r="D100" s="94" t="s">
        <v>122</v>
      </c>
      <c r="E100" s="95" t="s">
        <v>120</v>
      </c>
      <c r="F100" s="116" t="str">
        <f>'1st Round'!A39</f>
        <v>W-36</v>
      </c>
      <c r="G100" s="116" t="str">
        <f>'1st Round'!B39</f>
        <v>1st Round</v>
      </c>
      <c r="H100" s="116" t="str">
        <f>'1st Round'!C39</f>
        <v>PLAYVOLLEY GENERAL MEMBRANE</v>
      </c>
      <c r="I100" s="116" t="str">
        <f>'1st Round'!D39</f>
        <v>PAOLA HIBS</v>
      </c>
      <c r="J100" s="116">
        <f>'1st Round'!E39</f>
        <v>0</v>
      </c>
      <c r="K100" s="116">
        <f>'1st Round'!F39</f>
        <v>3</v>
      </c>
      <c r="M100" s="81"/>
      <c r="N100" s="81"/>
      <c r="O100" s="89"/>
      <c r="P100" s="89"/>
      <c r="Q100" s="89"/>
      <c r="R100" s="89"/>
      <c r="S100" s="89"/>
      <c r="T100" s="59"/>
      <c r="U100" s="59"/>
    </row>
    <row r="101" spans="2:21" ht="15">
      <c r="B101" s="14"/>
      <c r="C101" s="90"/>
      <c r="D101" s="91"/>
      <c r="E101" s="5"/>
      <c r="F101" s="55"/>
      <c r="G101" s="55"/>
      <c r="H101" s="55"/>
      <c r="I101" s="55"/>
      <c r="J101" s="55"/>
      <c r="K101" s="55"/>
      <c r="L101" s="81"/>
      <c r="M101" s="81"/>
      <c r="N101" s="81"/>
      <c r="O101" s="89"/>
      <c r="P101" s="89"/>
      <c r="Q101" s="89"/>
      <c r="R101" s="89"/>
      <c r="S101" s="89"/>
      <c r="T101" s="59"/>
      <c r="U101" s="59"/>
    </row>
    <row r="102" spans="2:21" ht="15">
      <c r="B102" s="102" t="s">
        <v>117</v>
      </c>
      <c r="C102" s="112">
        <f>C94+7</f>
        <v>41635</v>
      </c>
      <c r="D102" s="104"/>
      <c r="E102" s="105"/>
      <c r="F102" s="303"/>
      <c r="G102" s="303"/>
      <c r="H102" s="303"/>
      <c r="I102" s="303"/>
      <c r="J102" s="303"/>
      <c r="K102" s="303"/>
      <c r="L102" s="81"/>
      <c r="M102" s="81"/>
      <c r="N102" s="81"/>
      <c r="O102" s="89"/>
      <c r="P102" s="89"/>
      <c r="Q102" s="89"/>
      <c r="R102" s="89"/>
      <c r="S102" s="89"/>
      <c r="T102" s="59"/>
      <c r="U102" s="59"/>
    </row>
    <row r="103" spans="2:21" ht="7.5" customHeight="1">
      <c r="B103" s="106"/>
      <c r="C103" s="107"/>
      <c r="D103" s="109"/>
      <c r="E103" s="110"/>
      <c r="F103" s="111"/>
      <c r="G103" s="111"/>
      <c r="H103" s="111"/>
      <c r="I103" s="111"/>
      <c r="J103" s="111"/>
      <c r="K103" s="111"/>
      <c r="L103" s="81"/>
      <c r="M103" s="81"/>
      <c r="N103" s="81"/>
      <c r="O103" s="89"/>
      <c r="P103" s="89"/>
      <c r="Q103" s="89"/>
      <c r="R103" s="89"/>
      <c r="S103" s="89"/>
      <c r="T103" s="59"/>
      <c r="U103" s="59"/>
    </row>
    <row r="104" spans="2:21" ht="15">
      <c r="B104" s="102" t="s">
        <v>118</v>
      </c>
      <c r="C104" s="112">
        <f>C102+1</f>
        <v>41636</v>
      </c>
      <c r="D104" s="104" t="s">
        <v>288</v>
      </c>
      <c r="E104" s="105" t="s">
        <v>124</v>
      </c>
      <c r="F104" s="303" t="s">
        <v>289</v>
      </c>
      <c r="G104" s="303"/>
      <c r="H104" s="303"/>
      <c r="I104" s="303"/>
      <c r="J104" s="303"/>
      <c r="K104" s="303"/>
      <c r="M104" s="81"/>
      <c r="N104" s="81"/>
      <c r="O104" s="89"/>
      <c r="P104" s="89"/>
      <c r="Q104" s="89"/>
      <c r="R104" s="89"/>
      <c r="S104" s="89"/>
      <c r="T104" s="59"/>
      <c r="U104" s="59"/>
    </row>
    <row r="105" spans="2:21" ht="15">
      <c r="B105" s="14"/>
      <c r="C105" s="90"/>
      <c r="D105" s="91"/>
      <c r="E105" s="5"/>
      <c r="F105" s="55"/>
      <c r="G105" s="55"/>
      <c r="H105" s="55"/>
      <c r="I105" s="55"/>
      <c r="J105" s="55"/>
      <c r="K105" s="55"/>
      <c r="L105" s="81"/>
      <c r="M105" s="81"/>
      <c r="N105" s="81"/>
      <c r="O105" s="89"/>
      <c r="P105" s="89"/>
      <c r="Q105" s="89"/>
      <c r="R105" s="89"/>
      <c r="S105" s="89"/>
      <c r="T105" s="59"/>
      <c r="U105" s="59"/>
    </row>
    <row r="106" spans="2:21" ht="26.25">
      <c r="B106" s="304" t="s">
        <v>128</v>
      </c>
      <c r="C106" s="304"/>
      <c r="D106" s="304"/>
      <c r="E106" s="304"/>
      <c r="F106" s="304"/>
      <c r="G106" s="304"/>
      <c r="H106" s="304"/>
      <c r="I106" s="304"/>
      <c r="J106" s="304"/>
      <c r="K106" s="304"/>
      <c r="L106" s="81"/>
      <c r="M106" s="81"/>
      <c r="N106" s="81"/>
      <c r="O106" s="89"/>
      <c r="P106" s="89"/>
      <c r="Q106" s="89"/>
      <c r="R106" s="89"/>
      <c r="S106" s="89"/>
      <c r="T106" s="59"/>
      <c r="U106" s="59"/>
    </row>
    <row r="107" spans="2:21" ht="15">
      <c r="B107" s="14"/>
      <c r="C107" s="90"/>
      <c r="D107" s="91"/>
      <c r="E107" s="5"/>
      <c r="F107" s="55"/>
      <c r="G107" s="55"/>
      <c r="H107" s="55"/>
      <c r="I107" s="55"/>
      <c r="J107" s="55"/>
      <c r="K107" s="55"/>
      <c r="L107" s="81"/>
      <c r="M107" s="81"/>
      <c r="N107" s="81"/>
      <c r="O107" s="89"/>
      <c r="P107" s="89"/>
      <c r="Q107" s="89"/>
      <c r="R107" s="89"/>
      <c r="S107" s="89"/>
      <c r="T107" s="59"/>
      <c r="U107" s="59"/>
    </row>
    <row r="108" spans="2:21" ht="15">
      <c r="B108" s="102" t="s">
        <v>117</v>
      </c>
      <c r="C108" s="103">
        <f>C102+7</f>
        <v>41642</v>
      </c>
      <c r="D108" s="117"/>
      <c r="E108" s="127"/>
      <c r="F108" s="303"/>
      <c r="G108" s="303"/>
      <c r="H108" s="303"/>
      <c r="I108" s="303"/>
      <c r="J108" s="303"/>
      <c r="K108" s="303"/>
      <c r="L108" s="81"/>
      <c r="M108" s="81"/>
      <c r="N108" s="81"/>
      <c r="O108" s="89"/>
      <c r="P108" s="89"/>
      <c r="Q108" s="89"/>
      <c r="R108" s="89"/>
      <c r="S108" s="89"/>
      <c r="T108" s="59"/>
      <c r="U108" s="59"/>
    </row>
    <row r="109" spans="2:21" ht="15">
      <c r="B109" s="106"/>
      <c r="C109" s="107"/>
      <c r="D109" s="104" t="s">
        <v>121</v>
      </c>
      <c r="E109" s="108" t="s">
        <v>120</v>
      </c>
      <c r="F109" s="6" t="str">
        <f>'1st Round'!A44</f>
        <v>W-41</v>
      </c>
      <c r="G109" s="6" t="str">
        <f>'1st Round'!B44</f>
        <v>1st Round</v>
      </c>
      <c r="H109" s="6" t="str">
        <f>'1st Round'!C44</f>
        <v>PAOLA HIBS</v>
      </c>
      <c r="I109" s="6" t="str">
        <f>'1st Round'!D44</f>
        <v>FLYERS</v>
      </c>
      <c r="J109" s="6">
        <f>'1st Round'!E44</f>
        <v>1</v>
      </c>
      <c r="K109" s="6">
        <f>'1st Round'!F44</f>
        <v>3</v>
      </c>
      <c r="L109"/>
      <c r="M109" s="81"/>
      <c r="N109" s="81"/>
      <c r="O109" s="89"/>
      <c r="P109" s="89"/>
      <c r="Q109" s="89"/>
      <c r="R109" s="89"/>
      <c r="S109" s="89"/>
      <c r="T109" s="59"/>
      <c r="U109" s="59"/>
    </row>
    <row r="110" spans="2:21" ht="8.25" customHeight="1">
      <c r="B110" s="106"/>
      <c r="C110" s="107"/>
      <c r="D110" s="109"/>
      <c r="E110" s="110"/>
      <c r="F110" s="111"/>
      <c r="G110" s="111"/>
      <c r="H110" s="111"/>
      <c r="I110" s="111"/>
      <c r="J110" s="111"/>
      <c r="K110" s="111"/>
      <c r="L110"/>
      <c r="M110" s="81"/>
      <c r="N110" s="81"/>
      <c r="O110" s="89"/>
      <c r="P110" s="89"/>
      <c r="Q110" s="89"/>
      <c r="R110" s="89"/>
      <c r="S110" s="89"/>
      <c r="T110" s="59"/>
      <c r="U110" s="59"/>
    </row>
    <row r="111" spans="2:21" ht="15">
      <c r="B111" s="102" t="s">
        <v>118</v>
      </c>
      <c r="C111" s="103">
        <f>C108+1</f>
        <v>41643</v>
      </c>
      <c r="D111" s="104"/>
      <c r="E111" s="108" t="s">
        <v>120</v>
      </c>
      <c r="F111" s="309"/>
      <c r="G111" s="309"/>
      <c r="H111" s="309"/>
      <c r="I111" s="309"/>
      <c r="J111" s="309"/>
      <c r="K111" s="309"/>
      <c r="L111"/>
      <c r="M111" s="81"/>
      <c r="N111" s="81"/>
      <c r="O111" s="89"/>
      <c r="P111" s="89"/>
      <c r="Q111" s="89"/>
      <c r="R111" s="89"/>
      <c r="S111" s="89"/>
      <c r="T111" s="59"/>
      <c r="U111" s="59"/>
    </row>
    <row r="112" spans="2:21" ht="15">
      <c r="B112" s="106"/>
      <c r="C112" s="107"/>
      <c r="D112" s="104" t="s">
        <v>123</v>
      </c>
      <c r="E112" s="113" t="s">
        <v>124</v>
      </c>
      <c r="F112" s="6" t="str">
        <f>'1st Round'!A47</f>
        <v>W-44</v>
      </c>
      <c r="G112" s="6" t="str">
        <f>'1st Round'!B47</f>
        <v>1st Round</v>
      </c>
      <c r="H112" s="6" t="str">
        <f>'1st Round'!C47</f>
        <v>MELLIEHA</v>
      </c>
      <c r="I112" s="6" t="str">
        <f>'1st Round'!D47</f>
        <v>MGARR</v>
      </c>
      <c r="J112" s="6">
        <f>'1st Round'!E47</f>
        <v>3</v>
      </c>
      <c r="K112" s="6">
        <f>'1st Round'!F47</f>
        <v>0</v>
      </c>
      <c r="L112" s="81"/>
      <c r="M112" s="81"/>
      <c r="N112" s="81"/>
      <c r="O112" s="89"/>
      <c r="P112" s="89"/>
      <c r="Q112" s="89"/>
      <c r="R112" s="89"/>
      <c r="S112" s="89"/>
      <c r="T112" s="59"/>
      <c r="U112" s="59"/>
    </row>
    <row r="113" spans="2:21" ht="15">
      <c r="B113" s="106"/>
      <c r="C113" s="107"/>
      <c r="D113" s="104" t="s">
        <v>123</v>
      </c>
      <c r="E113" s="113" t="s">
        <v>124</v>
      </c>
      <c r="F113" s="6" t="str">
        <f>'1st Round'!A48</f>
        <v>W-45</v>
      </c>
      <c r="G113" s="6" t="str">
        <f>'1st Round'!B48</f>
        <v>1st Round</v>
      </c>
      <c r="H113" s="6" t="str">
        <f>'1st Round'!C48</f>
        <v>QORMI</v>
      </c>
      <c r="I113" s="6" t="str">
        <f>'1st Round'!D48</f>
        <v>BIRKIRKARA</v>
      </c>
      <c r="J113" s="6">
        <f>'1st Round'!E48</f>
        <v>0</v>
      </c>
      <c r="K113" s="6">
        <f>'1st Round'!F48</f>
        <v>3</v>
      </c>
      <c r="L113" s="81"/>
      <c r="M113" s="81"/>
      <c r="N113" s="81"/>
      <c r="O113" s="89"/>
      <c r="P113" s="89"/>
      <c r="Q113" s="89"/>
      <c r="R113" s="89"/>
      <c r="S113" s="89"/>
      <c r="T113" s="59"/>
      <c r="U113" s="59"/>
    </row>
    <row r="114" spans="2:21" ht="15">
      <c r="B114" s="14"/>
      <c r="C114" s="90"/>
      <c r="D114" s="91"/>
      <c r="E114" s="5"/>
      <c r="F114" s="55"/>
      <c r="G114" s="55"/>
      <c r="H114" s="55"/>
      <c r="I114" s="55"/>
      <c r="J114" s="55"/>
      <c r="K114" s="55"/>
      <c r="L114" s="81"/>
      <c r="M114" s="81"/>
      <c r="N114" s="81"/>
      <c r="O114" s="89"/>
      <c r="P114" s="89"/>
      <c r="Q114" s="89"/>
      <c r="R114" s="89"/>
      <c r="S114" s="89"/>
      <c r="T114" s="59"/>
      <c r="U114" s="59"/>
    </row>
    <row r="115" spans="2:21" ht="15">
      <c r="B115" s="92" t="s">
        <v>117</v>
      </c>
      <c r="C115" s="93">
        <f>C108+7</f>
        <v>41649</v>
      </c>
      <c r="D115" s="94"/>
      <c r="E115" s="95"/>
      <c r="F115" s="309"/>
      <c r="G115" s="309"/>
      <c r="H115" s="309"/>
      <c r="I115" s="309"/>
      <c r="J115" s="309"/>
      <c r="K115" s="309"/>
      <c r="L115" s="81"/>
      <c r="M115" s="81"/>
      <c r="N115" s="81"/>
      <c r="O115" s="89"/>
      <c r="P115" s="89"/>
      <c r="Q115" s="89"/>
      <c r="R115" s="89"/>
      <c r="S115" s="89"/>
      <c r="T115" s="59"/>
      <c r="U115" s="59"/>
    </row>
    <row r="116" spans="2:21" ht="15">
      <c r="B116" s="96"/>
      <c r="C116" s="97"/>
      <c r="D116" s="94" t="s">
        <v>119</v>
      </c>
      <c r="E116" s="95" t="s">
        <v>120</v>
      </c>
      <c r="F116" s="124" t="str">
        <f>'Women U18'!A10</f>
        <v>W18-07</v>
      </c>
      <c r="G116" s="124" t="str">
        <f>'Women U18'!B10</f>
        <v>Women U18</v>
      </c>
      <c r="H116" s="124" t="str">
        <f>'Women U18'!C10</f>
        <v>FLYERS</v>
      </c>
      <c r="I116" s="124" t="str">
        <f>'Women U18'!D10</f>
        <v>PAOLA HIBS</v>
      </c>
      <c r="J116" s="124">
        <f>'Women U18'!E10</f>
        <v>3</v>
      </c>
      <c r="K116" s="124">
        <f>'Women U18'!F10</f>
        <v>0</v>
      </c>
      <c r="M116" s="81"/>
      <c r="N116" s="81"/>
      <c r="O116" s="89"/>
      <c r="P116" s="89"/>
      <c r="Q116" s="89"/>
      <c r="R116" s="89"/>
      <c r="S116" s="89"/>
      <c r="T116" s="59"/>
      <c r="U116" s="59"/>
    </row>
    <row r="117" spans="2:21" ht="15">
      <c r="B117" s="96"/>
      <c r="C117" s="97"/>
      <c r="D117" s="94" t="s">
        <v>119</v>
      </c>
      <c r="E117" s="95" t="s">
        <v>120</v>
      </c>
      <c r="F117" s="124" t="str">
        <f>'1st Round'!A21</f>
        <v>W-18</v>
      </c>
      <c r="G117" s="124" t="str">
        <f>'1st Round'!B21</f>
        <v>1st Round</v>
      </c>
      <c r="H117" s="124" t="str">
        <f>'1st Round'!C21</f>
        <v>CITADEL INSURANCE PHOENIX</v>
      </c>
      <c r="I117" s="124" t="str">
        <f>'1st Round'!D21</f>
        <v>MELLIEHA</v>
      </c>
      <c r="J117" s="124">
        <f>'1st Round'!E21</f>
        <v>0</v>
      </c>
      <c r="K117" s="124">
        <f>'1st Round'!F21</f>
        <v>3</v>
      </c>
      <c r="L117" s="81"/>
      <c r="M117" s="81"/>
      <c r="N117" s="81"/>
      <c r="O117" s="89"/>
      <c r="P117" s="89"/>
      <c r="Q117" s="89"/>
      <c r="R117" s="89"/>
      <c r="S117" s="89"/>
      <c r="T117" s="59"/>
      <c r="U117" s="59"/>
    </row>
    <row r="118" spans="2:21" ht="15">
      <c r="B118" s="96"/>
      <c r="C118" s="97"/>
      <c r="D118" s="118" t="s">
        <v>121</v>
      </c>
      <c r="E118" s="95" t="s">
        <v>120</v>
      </c>
      <c r="F118" s="124" t="str">
        <f>'1st Round'!A45</f>
        <v>W-42</v>
      </c>
      <c r="G118" s="124" t="str">
        <f>'1st Round'!B45</f>
        <v>1st Round</v>
      </c>
      <c r="H118" s="124" t="str">
        <f>'1st Round'!C45</f>
        <v>PLAYVOLLEY GENERAL MEMBRANE</v>
      </c>
      <c r="I118" s="124" t="str">
        <f>'1st Round'!D45</f>
        <v>FLEUR-DE-LYS</v>
      </c>
      <c r="J118" s="124">
        <f>'1st Round'!E45</f>
        <v>0</v>
      </c>
      <c r="K118" s="124">
        <f>'1st Round'!F45</f>
        <v>3</v>
      </c>
      <c r="L118" s="81"/>
      <c r="M118" s="81"/>
      <c r="N118" s="81"/>
      <c r="O118" s="89"/>
      <c r="P118" s="89"/>
      <c r="Q118" s="89"/>
      <c r="R118" s="89"/>
      <c r="S118" s="89"/>
      <c r="T118" s="59"/>
      <c r="U118" s="59"/>
    </row>
    <row r="119" spans="2:21" ht="15">
      <c r="B119" s="96"/>
      <c r="C119" s="97"/>
      <c r="D119" s="200" t="s">
        <v>121</v>
      </c>
      <c r="E119" s="240" t="s">
        <v>120</v>
      </c>
      <c r="F119" s="202" t="str">
        <f>'1st Round'!A43</f>
        <v>W-40</v>
      </c>
      <c r="G119" s="202" t="str">
        <f>'1st Round'!B43</f>
        <v>1st Round</v>
      </c>
      <c r="H119" s="202" t="str">
        <f>'1st Round'!C43</f>
        <v>BIRKIRKARA</v>
      </c>
      <c r="I119" s="202" t="str">
        <f>'1st Round'!D43</f>
        <v>MGARR</v>
      </c>
      <c r="J119" s="202">
        <f>'1st Round'!E43</f>
        <v>3</v>
      </c>
      <c r="K119" s="202">
        <f>'1st Round'!F43</f>
        <v>1</v>
      </c>
      <c r="L119" s="81"/>
      <c r="M119" s="81"/>
      <c r="N119" s="81"/>
      <c r="O119" s="89"/>
      <c r="P119" s="89"/>
      <c r="Q119" s="89"/>
      <c r="R119" s="89"/>
      <c r="S119" s="89"/>
      <c r="T119" s="59"/>
      <c r="U119" s="59"/>
    </row>
    <row r="120" spans="2:21" ht="7.5" customHeight="1">
      <c r="B120" s="96"/>
      <c r="C120" s="97"/>
      <c r="D120" s="98"/>
      <c r="E120" s="99"/>
      <c r="F120" s="100"/>
      <c r="G120" s="100"/>
      <c r="H120" s="100"/>
      <c r="I120" s="100"/>
      <c r="J120" s="100"/>
      <c r="K120" s="100"/>
      <c r="L120" s="81"/>
      <c r="M120" s="81"/>
      <c r="N120" s="81"/>
      <c r="O120" s="89"/>
      <c r="P120" s="89"/>
      <c r="Q120" s="89"/>
      <c r="R120" s="89"/>
      <c r="S120" s="89"/>
      <c r="T120" s="59"/>
      <c r="U120" s="59"/>
    </row>
    <row r="121" spans="2:21" ht="15">
      <c r="B121" s="92" t="s">
        <v>118</v>
      </c>
      <c r="C121" s="93">
        <f>C115+1</f>
        <v>41650</v>
      </c>
      <c r="D121" s="94" t="s">
        <v>287</v>
      </c>
      <c r="E121" s="95" t="s">
        <v>120</v>
      </c>
      <c r="F121" s="116" t="str">
        <f>'Girls Mini Volley'!A11</f>
        <v>MV-08</v>
      </c>
      <c r="G121" s="116" t="str">
        <f>'Girls Mini Volley'!B11</f>
        <v>Girls Mini Volley U14</v>
      </c>
      <c r="H121" s="116" t="str">
        <f>'Girls Mini Volley'!C11</f>
        <v>CITADEL INSURANCE PHOENIX</v>
      </c>
      <c r="I121" s="116" t="str">
        <f>'Girls Mini Volley'!D11</f>
        <v>FLYERS</v>
      </c>
      <c r="J121" s="116">
        <f>'Girls Mini Volley'!E11</f>
        <v>2</v>
      </c>
      <c r="K121" s="116">
        <f>'Girls Mini Volley'!F11</f>
        <v>0</v>
      </c>
      <c r="M121" s="81"/>
      <c r="N121" s="81"/>
      <c r="O121" s="89"/>
      <c r="P121" s="89"/>
      <c r="Q121" s="89"/>
      <c r="R121" s="89"/>
      <c r="S121" s="89"/>
      <c r="T121" s="59"/>
      <c r="U121" s="59"/>
    </row>
    <row r="122" spans="2:21" ht="15">
      <c r="B122" s="96"/>
      <c r="C122" s="97"/>
      <c r="D122" s="94" t="s">
        <v>281</v>
      </c>
      <c r="E122" s="95" t="s">
        <v>120</v>
      </c>
      <c r="F122" s="116" t="str">
        <f>'Girls Mini Volley'!A12</f>
        <v>MV-09</v>
      </c>
      <c r="G122" s="116" t="str">
        <f>'Girls Mini Volley'!B12</f>
        <v>Girls Mini Volley U14</v>
      </c>
      <c r="H122" s="116" t="str">
        <f>'Girls Mini Volley'!C12</f>
        <v>PAOLA HIBS</v>
      </c>
      <c r="I122" s="116" t="str">
        <f>'Girls Mini Volley'!D12</f>
        <v>CITADEL INSURANCE PHOENIX</v>
      </c>
      <c r="J122" s="116">
        <f>'Girls Mini Volley'!E12</f>
        <v>0</v>
      </c>
      <c r="K122" s="116">
        <f>'Girls Mini Volley'!F12</f>
        <v>2</v>
      </c>
      <c r="L122" s="81"/>
      <c r="M122" s="81"/>
      <c r="N122" s="81"/>
      <c r="O122" s="89"/>
      <c r="P122" s="89"/>
      <c r="Q122" s="89"/>
      <c r="R122" s="89"/>
      <c r="S122" s="89"/>
      <c r="T122" s="59"/>
      <c r="U122" s="59"/>
    </row>
    <row r="123" spans="2:21" ht="15">
      <c r="B123" s="96"/>
      <c r="C123" s="97"/>
      <c r="D123" s="94" t="s">
        <v>122</v>
      </c>
      <c r="E123" s="95" t="s">
        <v>120</v>
      </c>
      <c r="F123" s="116" t="str">
        <f>'1st Round'!A36</f>
        <v>W-33</v>
      </c>
      <c r="G123" s="116" t="str">
        <f>'1st Round'!B36</f>
        <v>1st Round</v>
      </c>
      <c r="H123" s="116" t="str">
        <f>'1st Round'!C36</f>
        <v>QORMI</v>
      </c>
      <c r="I123" s="116" t="str">
        <f>'1st Round'!D36</f>
        <v>FLYERS</v>
      </c>
      <c r="J123" s="116">
        <f>'1st Round'!E36</f>
        <v>0</v>
      </c>
      <c r="K123" s="116">
        <f>'1st Round'!F36</f>
        <v>3</v>
      </c>
      <c r="L123" s="81"/>
      <c r="M123" s="81"/>
      <c r="N123" s="81"/>
      <c r="O123" s="89"/>
      <c r="P123" s="89"/>
      <c r="Q123" s="89"/>
      <c r="R123" s="89"/>
      <c r="S123" s="89"/>
      <c r="T123" s="59"/>
      <c r="U123" s="59"/>
    </row>
    <row r="124" spans="2:21" ht="15">
      <c r="B124" s="96"/>
      <c r="C124" s="97"/>
      <c r="D124" s="118" t="s">
        <v>123</v>
      </c>
      <c r="E124" s="119" t="s">
        <v>120</v>
      </c>
      <c r="F124" s="120" t="str">
        <f>'1st Round'!A41</f>
        <v>W-38</v>
      </c>
      <c r="G124" s="120" t="str">
        <f>'1st Round'!B41</f>
        <v>1st Round</v>
      </c>
      <c r="H124" s="120" t="str">
        <f>'1st Round'!C41</f>
        <v>MELLIEHA</v>
      </c>
      <c r="I124" s="120" t="str">
        <f>'1st Round'!D41</f>
        <v>FLEUR-DE-LYS</v>
      </c>
      <c r="J124" s="120">
        <f>'1st Round'!E41</f>
        <v>0</v>
      </c>
      <c r="K124" s="120">
        <f>'1st Round'!F41</f>
        <v>3</v>
      </c>
      <c r="L124" s="81"/>
      <c r="M124" s="81"/>
      <c r="N124" s="81"/>
      <c r="O124" s="89"/>
      <c r="P124" s="89"/>
      <c r="Q124" s="89"/>
      <c r="R124" s="89"/>
      <c r="S124" s="89"/>
      <c r="T124" s="59"/>
      <c r="U124" s="59"/>
    </row>
    <row r="125" spans="2:21" ht="15">
      <c r="B125" s="96"/>
      <c r="C125" s="97"/>
      <c r="D125" s="200" t="s">
        <v>123</v>
      </c>
      <c r="E125" s="201" t="s">
        <v>124</v>
      </c>
      <c r="F125" s="202" t="str">
        <f>'1st Round'!A9</f>
        <v>W-06</v>
      </c>
      <c r="G125" s="202" t="str">
        <f>'1st Round'!B9</f>
        <v>1st Round</v>
      </c>
      <c r="H125" s="202" t="str">
        <f>'1st Round'!C9</f>
        <v>CITADEL INSURANCE PHOENIX</v>
      </c>
      <c r="I125" s="202" t="str">
        <f>'1st Round'!D9</f>
        <v>PAOLA HIBS</v>
      </c>
      <c r="J125" s="202">
        <f>'1st Round'!E9</f>
        <v>0</v>
      </c>
      <c r="K125" s="202">
        <f>'1st Round'!F9</f>
        <v>3</v>
      </c>
      <c r="L125" s="81"/>
      <c r="M125" s="81"/>
      <c r="N125" s="81"/>
      <c r="O125" s="89"/>
      <c r="P125" s="89"/>
      <c r="Q125" s="89"/>
      <c r="R125" s="89"/>
      <c r="S125" s="89"/>
      <c r="T125" s="59"/>
      <c r="U125" s="59"/>
    </row>
    <row r="126" spans="2:21" ht="15">
      <c r="B126" s="14"/>
      <c r="C126" s="90"/>
      <c r="D126" s="91"/>
      <c r="E126" s="5"/>
      <c r="F126" s="55"/>
      <c r="G126" s="55"/>
      <c r="H126" s="55"/>
      <c r="I126" s="55"/>
      <c r="J126" s="55"/>
      <c r="K126" s="55"/>
      <c r="L126" s="81"/>
      <c r="M126" s="81"/>
      <c r="N126" s="81"/>
      <c r="O126" s="89"/>
      <c r="P126" s="89"/>
      <c r="Q126" s="89"/>
      <c r="R126" s="89"/>
      <c r="S126" s="89"/>
      <c r="T126" s="59"/>
      <c r="U126" s="59"/>
    </row>
    <row r="127" spans="2:21" ht="15">
      <c r="B127" s="197" t="s">
        <v>117</v>
      </c>
      <c r="C127" s="199">
        <f>C115+7</f>
        <v>41656</v>
      </c>
      <c r="D127" s="198"/>
      <c r="E127" s="137"/>
      <c r="F127" s="303"/>
      <c r="G127" s="303"/>
      <c r="H127" s="303"/>
      <c r="I127" s="303"/>
      <c r="J127" s="303"/>
      <c r="K127" s="303"/>
      <c r="L127" s="81"/>
      <c r="M127" s="81"/>
      <c r="N127" s="81"/>
      <c r="O127" s="89"/>
      <c r="P127" s="89"/>
      <c r="Q127" s="89"/>
      <c r="R127" s="89"/>
      <c r="S127" s="89"/>
      <c r="T127" s="59"/>
      <c r="U127" s="59"/>
    </row>
    <row r="128" spans="2:21" ht="15">
      <c r="B128" s="106"/>
      <c r="C128" s="107"/>
      <c r="D128" s="198" t="s">
        <v>119</v>
      </c>
      <c r="E128" s="105" t="s">
        <v>120</v>
      </c>
      <c r="F128" s="6" t="str">
        <f>'Women U16'!A10</f>
        <v>W16-07</v>
      </c>
      <c r="G128" s="6" t="str">
        <f>'Women U16'!B10</f>
        <v>Women U16</v>
      </c>
      <c r="H128" s="6" t="str">
        <f>'Women U16'!C10</f>
        <v>FLEUR-DE-LYS</v>
      </c>
      <c r="I128" s="6" t="str">
        <f>'Women U16'!D10</f>
        <v>FLYERS</v>
      </c>
      <c r="J128" s="6">
        <f>'Women U16'!E10</f>
        <v>1</v>
      </c>
      <c r="K128" s="6">
        <f>'Women U16'!F10</f>
        <v>3</v>
      </c>
      <c r="M128" s="81"/>
      <c r="N128" s="81"/>
      <c r="O128" s="89"/>
      <c r="P128" s="89"/>
      <c r="Q128" s="89"/>
      <c r="R128" s="89"/>
      <c r="S128" s="89"/>
      <c r="T128" s="59"/>
      <c r="U128" s="59"/>
    </row>
    <row r="129" spans="2:21" ht="15">
      <c r="B129" s="106"/>
      <c r="C129" s="107"/>
      <c r="D129" s="198" t="s">
        <v>121</v>
      </c>
      <c r="E129" s="105" t="s">
        <v>120</v>
      </c>
      <c r="F129" s="6" t="str">
        <f>'1st Round'!A42</f>
        <v>W-39</v>
      </c>
      <c r="G129" s="6" t="str">
        <f>'1st Round'!B42</f>
        <v>1st Round</v>
      </c>
      <c r="H129" s="6" t="str">
        <f>'1st Round'!C42</f>
        <v>QORMI</v>
      </c>
      <c r="I129" s="6" t="str">
        <f>'1st Round'!D42</f>
        <v>CITADEL INSURANCE PHOENIX</v>
      </c>
      <c r="J129" s="6">
        <f>'1st Round'!E42</f>
        <v>0</v>
      </c>
      <c r="K129" s="6">
        <f>'1st Round'!F42</f>
        <v>3</v>
      </c>
      <c r="L129" s="81"/>
      <c r="M129" s="81"/>
      <c r="N129" s="81"/>
      <c r="O129" s="89"/>
      <c r="P129" s="89"/>
      <c r="Q129" s="89"/>
      <c r="R129" s="89"/>
      <c r="S129" s="89"/>
      <c r="T129" s="59"/>
      <c r="U129" s="59"/>
    </row>
    <row r="130" spans="2:21" ht="7.5" customHeight="1">
      <c r="B130" s="106"/>
      <c r="C130" s="107"/>
      <c r="D130" s="109"/>
      <c r="E130" s="110"/>
      <c r="F130" s="111"/>
      <c r="G130" s="111"/>
      <c r="H130" s="111"/>
      <c r="I130" s="111"/>
      <c r="J130" s="111"/>
      <c r="K130" s="111"/>
      <c r="L130" s="81"/>
      <c r="M130" s="81"/>
      <c r="N130" s="81"/>
      <c r="O130" s="89"/>
      <c r="P130" s="89"/>
      <c r="Q130" s="89"/>
      <c r="R130" s="89"/>
      <c r="S130" s="89"/>
      <c r="T130" s="59"/>
      <c r="U130" s="59"/>
    </row>
    <row r="131" spans="2:21" ht="15">
      <c r="B131" s="102" t="s">
        <v>118</v>
      </c>
      <c r="C131" s="112">
        <f>C127+1</f>
        <v>41657</v>
      </c>
      <c r="D131" s="104" t="s">
        <v>287</v>
      </c>
      <c r="E131" s="108" t="s">
        <v>120</v>
      </c>
      <c r="F131" s="6" t="str">
        <f>'Girls Mini Volley'!A13</f>
        <v>MV-10</v>
      </c>
      <c r="G131" s="6" t="str">
        <f>'Girls Mini Volley'!B13</f>
        <v>Girls Mini Volley U14</v>
      </c>
      <c r="H131" s="6" t="str">
        <f>'Girls Mini Volley'!C13</f>
        <v>PAOLA HIBS</v>
      </c>
      <c r="I131" s="6" t="str">
        <f>'Girls Mini Volley'!D13</f>
        <v>FLYERS</v>
      </c>
      <c r="J131" s="6">
        <f>'Girls Mini Volley'!E13</f>
        <v>2</v>
      </c>
      <c r="K131" s="6">
        <f>'Girls Mini Volley'!F13</f>
        <v>0</v>
      </c>
      <c r="M131" s="81"/>
      <c r="N131" s="81"/>
      <c r="O131" s="89"/>
      <c r="P131" s="89"/>
      <c r="Q131" s="89"/>
      <c r="R131" s="89"/>
      <c r="S131" s="89"/>
      <c r="T131" s="59"/>
      <c r="U131" s="59"/>
    </row>
    <row r="132" spans="2:21" ht="15">
      <c r="B132" s="106"/>
      <c r="C132" s="107"/>
      <c r="D132" s="104" t="s">
        <v>281</v>
      </c>
      <c r="E132" s="108" t="s">
        <v>120</v>
      </c>
      <c r="F132" s="6" t="str">
        <f>'Girls Mini Volley'!A14</f>
        <v>MV-11</v>
      </c>
      <c r="G132" s="6" t="str">
        <f>'Girls Mini Volley'!B14</f>
        <v>Girls Mini Volley U14</v>
      </c>
      <c r="H132" s="6" t="str">
        <f>'Girls Mini Volley'!C14</f>
        <v>CITADEL INSURANCE PHOENIX</v>
      </c>
      <c r="I132" s="6" t="str">
        <f>'Girls Mini Volley'!D14</f>
        <v>PAOLA HIBS</v>
      </c>
      <c r="J132" s="6">
        <f>'Girls Mini Volley'!E14</f>
        <v>2</v>
      </c>
      <c r="K132" s="6">
        <f>'Girls Mini Volley'!F14</f>
        <v>0</v>
      </c>
      <c r="L132" s="81"/>
      <c r="M132" s="81"/>
      <c r="N132" s="81"/>
      <c r="O132" s="89"/>
      <c r="P132" s="89"/>
      <c r="Q132" s="89"/>
      <c r="R132" s="89"/>
      <c r="S132" s="89"/>
      <c r="T132" s="59"/>
      <c r="U132" s="59"/>
    </row>
    <row r="133" spans="2:21" ht="15">
      <c r="B133" s="106"/>
      <c r="C133" s="107"/>
      <c r="D133" s="104" t="s">
        <v>122</v>
      </c>
      <c r="E133" s="108" t="s">
        <v>120</v>
      </c>
      <c r="F133" s="6" t="str">
        <f>'1st Round'!A29</f>
        <v>W-26</v>
      </c>
      <c r="G133" s="6" t="str">
        <f>'1st Round'!B29</f>
        <v>1st Round</v>
      </c>
      <c r="H133" s="6" t="str">
        <f>'1st Round'!C29</f>
        <v>MELLIEHA</v>
      </c>
      <c r="I133" s="6" t="str">
        <f>'1st Round'!D29</f>
        <v>PAOLA HIBS</v>
      </c>
      <c r="J133" s="6">
        <f>'1st Round'!E29</f>
        <v>0</v>
      </c>
      <c r="K133" s="6">
        <f>'1st Round'!F29</f>
        <v>3</v>
      </c>
      <c r="L133" s="81"/>
      <c r="M133" s="81"/>
      <c r="N133" s="81"/>
      <c r="O133" s="89"/>
      <c r="P133" s="89"/>
      <c r="Q133" s="89"/>
      <c r="R133" s="89"/>
      <c r="S133" s="89"/>
      <c r="T133" s="59"/>
      <c r="U133" s="59"/>
    </row>
    <row r="134" spans="2:21" ht="15">
      <c r="B134" s="106"/>
      <c r="C134" s="107"/>
      <c r="D134" s="104" t="s">
        <v>122</v>
      </c>
      <c r="E134" s="108" t="s">
        <v>120</v>
      </c>
      <c r="F134" s="6" t="str">
        <f>'Women U18'!A9</f>
        <v>W18-06</v>
      </c>
      <c r="G134" s="6" t="str">
        <f>'Women U18'!B9</f>
        <v>Women U18</v>
      </c>
      <c r="H134" s="6" t="str">
        <f>'Women U18'!C9</f>
        <v>FLYERS</v>
      </c>
      <c r="I134" s="6" t="str">
        <f>'Women U18'!D9</f>
        <v>CITADEL INSURANCE PHOENIX</v>
      </c>
      <c r="J134" s="6">
        <f>'Women U18'!E9</f>
        <v>3</v>
      </c>
      <c r="K134" s="6">
        <f>'Women U18'!F9</f>
        <v>2</v>
      </c>
      <c r="L134" s="81"/>
      <c r="M134" s="81"/>
      <c r="N134" s="81"/>
      <c r="O134" s="89"/>
      <c r="P134" s="89"/>
      <c r="Q134" s="89"/>
      <c r="R134" s="89"/>
      <c r="S134" s="89"/>
      <c r="T134" s="59"/>
      <c r="U134" s="59"/>
    </row>
    <row r="135" spans="2:21" ht="15">
      <c r="B135" s="106"/>
      <c r="C135" s="107"/>
      <c r="D135" s="104" t="s">
        <v>123</v>
      </c>
      <c r="E135" s="108" t="s">
        <v>120</v>
      </c>
      <c r="F135" s="6" t="str">
        <f>'1st Round'!A10</f>
        <v>W-07</v>
      </c>
      <c r="G135" s="6" t="str">
        <f>'1st Round'!B10</f>
        <v>1st Round</v>
      </c>
      <c r="H135" s="6" t="str">
        <f>'1st Round'!C10</f>
        <v>FLEUR-DE-LYS</v>
      </c>
      <c r="I135" s="6" t="str">
        <f>'1st Round'!D10</f>
        <v>MGARR</v>
      </c>
      <c r="J135" s="6">
        <f>'1st Round'!E10</f>
        <v>3</v>
      </c>
      <c r="K135" s="6">
        <f>'1st Round'!F10</f>
        <v>0</v>
      </c>
      <c r="L135" s="81"/>
      <c r="M135" s="81"/>
      <c r="N135" s="81"/>
      <c r="O135" s="89"/>
      <c r="P135" s="89"/>
      <c r="Q135" s="89"/>
      <c r="R135" s="89"/>
      <c r="S135" s="89"/>
      <c r="T135" s="59"/>
      <c r="U135" s="59"/>
    </row>
    <row r="136" spans="2:21" ht="15">
      <c r="B136" s="14"/>
      <c r="C136" s="90"/>
      <c r="D136" s="91"/>
      <c r="E136" s="5"/>
      <c r="F136" s="55"/>
      <c r="G136" s="55"/>
      <c r="H136" s="55"/>
      <c r="I136" s="55"/>
      <c r="J136" s="55"/>
      <c r="K136" s="55"/>
      <c r="L136" s="81"/>
      <c r="M136" s="81"/>
      <c r="N136" s="81"/>
      <c r="O136" s="89"/>
      <c r="P136" s="89"/>
      <c r="Q136" s="89"/>
      <c r="R136" s="89"/>
      <c r="S136" s="89"/>
      <c r="T136" s="59"/>
      <c r="U136" s="59"/>
    </row>
    <row r="137" spans="2:21" ht="15">
      <c r="B137" s="92" t="s">
        <v>117</v>
      </c>
      <c r="C137" s="93">
        <f>C127+7</f>
        <v>41663</v>
      </c>
      <c r="D137" s="94"/>
      <c r="E137" s="95"/>
      <c r="F137" s="303"/>
      <c r="G137" s="303"/>
      <c r="H137" s="303"/>
      <c r="I137" s="303"/>
      <c r="J137" s="303"/>
      <c r="K137" s="303"/>
      <c r="L137" s="81"/>
      <c r="M137" s="81"/>
      <c r="N137" s="81"/>
      <c r="O137" s="89"/>
      <c r="P137" s="89"/>
      <c r="Q137" s="89"/>
      <c r="R137" s="89"/>
      <c r="S137" s="89"/>
      <c r="T137" s="59"/>
      <c r="U137" s="59"/>
    </row>
    <row r="138" spans="2:21" ht="15">
      <c r="B138" s="96"/>
      <c r="C138" s="97"/>
      <c r="D138" s="94" t="s">
        <v>119</v>
      </c>
      <c r="E138" s="95" t="s">
        <v>120</v>
      </c>
      <c r="F138" s="116" t="str">
        <f>'Women U18'!A11</f>
        <v>W18-08</v>
      </c>
      <c r="G138" s="116" t="str">
        <f>'Women U18'!B11</f>
        <v>Women U18</v>
      </c>
      <c r="H138" s="116" t="str">
        <f>'Women U18'!C11</f>
        <v>PAOLA HIBS</v>
      </c>
      <c r="I138" s="116" t="str">
        <f>'Women U18'!D11</f>
        <v>CITADEL INSURANCE PHOENIX</v>
      </c>
      <c r="J138" s="116">
        <f>'Women U18'!E11</f>
        <v>0</v>
      </c>
      <c r="K138" s="116">
        <f>'Women U18'!F11</f>
        <v>3</v>
      </c>
      <c r="M138" s="81"/>
      <c r="N138" s="81"/>
      <c r="O138" s="89"/>
      <c r="P138" s="89"/>
      <c r="Q138" s="89"/>
      <c r="R138" s="89"/>
      <c r="S138" s="89"/>
      <c r="T138" s="59"/>
      <c r="U138" s="59"/>
    </row>
    <row r="139" spans="2:21" ht="7.5" customHeight="1">
      <c r="B139" s="96"/>
      <c r="C139" s="97"/>
      <c r="D139" s="98"/>
      <c r="E139" s="99"/>
      <c r="F139" s="100"/>
      <c r="G139" s="100"/>
      <c r="H139" s="100"/>
      <c r="I139" s="100"/>
      <c r="J139" s="100"/>
      <c r="K139" s="100"/>
      <c r="L139" s="81"/>
      <c r="M139" s="81"/>
      <c r="N139" s="81"/>
      <c r="O139" s="89"/>
      <c r="P139" s="89"/>
      <c r="Q139" s="89"/>
      <c r="R139" s="89"/>
      <c r="S139" s="89"/>
      <c r="T139" s="59"/>
      <c r="U139" s="59"/>
    </row>
    <row r="140" spans="2:21" ht="15">
      <c r="B140" s="92" t="s">
        <v>118</v>
      </c>
      <c r="C140" s="93">
        <f>C137+1</f>
        <v>41664</v>
      </c>
      <c r="D140" s="94" t="s">
        <v>122</v>
      </c>
      <c r="E140" s="95" t="s">
        <v>120</v>
      </c>
      <c r="F140" s="116" t="str">
        <f>'1st Round'!A46</f>
        <v>W-43</v>
      </c>
      <c r="G140" s="116" t="str">
        <f>'1st Round'!B46</f>
        <v>1st Round</v>
      </c>
      <c r="H140" s="116" t="str">
        <f>'1st Round'!C46</f>
        <v>FLYERS 2</v>
      </c>
      <c r="I140" s="116" t="str">
        <f>'1st Round'!D46</f>
        <v>CITADEL INSURANCE PHOENIX</v>
      </c>
      <c r="J140" s="116">
        <f>'1st Round'!E46</f>
        <v>3</v>
      </c>
      <c r="K140" s="116">
        <f>'1st Round'!F46</f>
        <v>0</v>
      </c>
      <c r="L140" s="81"/>
      <c r="M140" s="81"/>
      <c r="N140" s="81"/>
      <c r="O140" s="89"/>
      <c r="P140" s="89"/>
      <c r="Q140" s="89"/>
      <c r="R140" s="89"/>
      <c r="S140" s="89"/>
      <c r="T140" s="59"/>
      <c r="U140" s="59"/>
    </row>
    <row r="141" spans="2:21" ht="15">
      <c r="B141" s="14"/>
      <c r="C141" s="90"/>
      <c r="D141" s="91"/>
      <c r="E141" s="5"/>
      <c r="F141" s="55"/>
      <c r="G141" s="55"/>
      <c r="H141" s="55"/>
      <c r="I141" s="55"/>
      <c r="J141" s="55"/>
      <c r="K141" s="55"/>
      <c r="L141" s="81"/>
      <c r="M141" s="81"/>
      <c r="N141" s="81"/>
      <c r="O141" s="89"/>
      <c r="P141" s="89"/>
      <c r="Q141" s="89"/>
      <c r="R141" s="89"/>
      <c r="S141" s="89"/>
      <c r="T141" s="59"/>
      <c r="U141" s="59"/>
    </row>
    <row r="142" spans="2:21" ht="26.25">
      <c r="B142" s="304" t="s">
        <v>130</v>
      </c>
      <c r="C142" s="304"/>
      <c r="D142" s="304"/>
      <c r="E142" s="304"/>
      <c r="F142" s="304"/>
      <c r="G142" s="304"/>
      <c r="H142" s="304"/>
      <c r="I142" s="304"/>
      <c r="J142" s="304"/>
      <c r="K142" s="304"/>
      <c r="L142" s="81"/>
      <c r="M142" s="81"/>
      <c r="N142" s="81"/>
      <c r="O142" s="89"/>
      <c r="P142" s="89"/>
      <c r="Q142" s="89"/>
      <c r="R142" s="89"/>
      <c r="S142" s="89"/>
      <c r="T142" s="59"/>
      <c r="U142" s="59"/>
    </row>
    <row r="143" spans="2:21" ht="15">
      <c r="B143" s="14"/>
      <c r="C143" s="90"/>
      <c r="D143" s="91"/>
      <c r="E143" s="5"/>
      <c r="F143" s="55"/>
      <c r="G143" s="55"/>
      <c r="H143" s="55"/>
      <c r="I143" s="55"/>
      <c r="J143" s="55"/>
      <c r="K143" s="55"/>
      <c r="L143" s="81"/>
      <c r="M143" s="81"/>
      <c r="N143" s="81"/>
      <c r="O143" s="89"/>
      <c r="P143" s="89"/>
      <c r="Q143" s="89"/>
      <c r="R143" s="89"/>
      <c r="S143" s="89"/>
      <c r="T143" s="59"/>
      <c r="U143" s="59"/>
    </row>
    <row r="144" spans="2:21" ht="15">
      <c r="B144" s="102" t="s">
        <v>117</v>
      </c>
      <c r="C144" s="103">
        <f>C137+7</f>
        <v>41670</v>
      </c>
      <c r="D144" s="117"/>
      <c r="E144" s="127"/>
      <c r="F144" s="303"/>
      <c r="G144" s="303"/>
      <c r="H144" s="303"/>
      <c r="I144" s="303"/>
      <c r="J144" s="303"/>
      <c r="K144" s="303"/>
      <c r="L144" s="81"/>
      <c r="M144" s="81"/>
      <c r="N144" s="81"/>
      <c r="O144" s="89"/>
      <c r="P144" s="89"/>
      <c r="Q144" s="89"/>
      <c r="R144" s="89"/>
      <c r="S144" s="89"/>
      <c r="T144" s="59"/>
      <c r="U144" s="59"/>
    </row>
    <row r="145" spans="2:21" ht="15">
      <c r="B145" s="106"/>
      <c r="C145" s="107"/>
      <c r="D145" s="117" t="s">
        <v>119</v>
      </c>
      <c r="E145" s="127" t="s">
        <v>120</v>
      </c>
      <c r="F145" s="6" t="str">
        <f>'Women U16'!A12</f>
        <v>W16-09</v>
      </c>
      <c r="G145" s="6" t="str">
        <f>'Women U16'!B12</f>
        <v>Women U16</v>
      </c>
      <c r="H145" s="6" t="str">
        <f>'Women U16'!C12</f>
        <v>FLYERS</v>
      </c>
      <c r="I145" s="6" t="str">
        <f>'Women U16'!D12</f>
        <v>PAOLA HIBS</v>
      </c>
      <c r="J145" s="6">
        <f>'Women U16'!E12</f>
        <v>3</v>
      </c>
      <c r="K145" s="6">
        <f>'Women U16'!F12</f>
        <v>2</v>
      </c>
      <c r="M145" s="81"/>
      <c r="N145" s="81"/>
      <c r="O145" s="89"/>
      <c r="P145" s="89"/>
      <c r="Q145" s="89"/>
      <c r="R145" s="89"/>
      <c r="S145" s="89"/>
      <c r="T145" s="59"/>
      <c r="U145" s="59"/>
    </row>
    <row r="146" spans="2:21" ht="15">
      <c r="B146" s="106"/>
      <c r="C146" s="107"/>
      <c r="D146" s="260" t="s">
        <v>121</v>
      </c>
      <c r="E146" s="241" t="s">
        <v>120</v>
      </c>
      <c r="F146" s="139" t="str">
        <f>'Women U16'!A19</f>
        <v>W16-16</v>
      </c>
      <c r="G146" s="6" t="str">
        <f>'Women U16'!B19</f>
        <v>Women U16</v>
      </c>
      <c r="H146" s="6" t="str">
        <f>'Women U16'!C19</f>
        <v>FLEUR-DE-LYS</v>
      </c>
      <c r="I146" s="6" t="str">
        <f>'Women U16'!D19</f>
        <v>CITADEL INSURANCE PHOENIX</v>
      </c>
      <c r="J146" s="6">
        <f>'Women U16'!E19</f>
        <v>0</v>
      </c>
      <c r="K146" s="6">
        <f>'Women U16'!F19</f>
        <v>3</v>
      </c>
      <c r="M146" s="81"/>
      <c r="N146" s="81"/>
      <c r="O146" s="89"/>
      <c r="P146" s="89"/>
      <c r="Q146" s="89"/>
      <c r="R146" s="89"/>
      <c r="S146" s="89"/>
      <c r="T146" s="59"/>
      <c r="U146" s="59"/>
    </row>
    <row r="147" spans="2:21" ht="7.5" customHeight="1">
      <c r="B147" s="106"/>
      <c r="C147" s="107"/>
      <c r="D147" s="109"/>
      <c r="E147" s="110"/>
      <c r="F147" s="111"/>
      <c r="G147" s="111"/>
      <c r="H147" s="111"/>
      <c r="I147" s="111"/>
      <c r="J147" s="111"/>
      <c r="K147" s="111"/>
      <c r="L147" s="81"/>
      <c r="M147" s="81"/>
      <c r="N147" s="81"/>
      <c r="O147" s="89"/>
      <c r="P147" s="89"/>
      <c r="Q147" s="89"/>
      <c r="R147" s="89"/>
      <c r="S147" s="89"/>
      <c r="T147" s="59"/>
      <c r="U147" s="59"/>
    </row>
    <row r="148" spans="2:21" ht="15">
      <c r="B148" s="102" t="s">
        <v>118</v>
      </c>
      <c r="C148" s="112">
        <f>C144+1</f>
        <v>41671</v>
      </c>
      <c r="D148" s="198" t="s">
        <v>123</v>
      </c>
      <c r="E148" s="105" t="s">
        <v>124</v>
      </c>
      <c r="F148" s="315" t="s">
        <v>311</v>
      </c>
      <c r="G148" s="316"/>
      <c r="H148" s="316"/>
      <c r="I148" s="316"/>
      <c r="J148" s="316"/>
      <c r="K148" s="317"/>
      <c r="L148" s="128"/>
      <c r="M148" s="81"/>
      <c r="N148" s="81"/>
      <c r="O148" s="89"/>
      <c r="P148" s="89"/>
      <c r="Q148" s="89"/>
      <c r="R148" s="89"/>
      <c r="S148" s="89"/>
      <c r="T148" s="59"/>
      <c r="U148" s="59"/>
    </row>
    <row r="149" spans="2:21" ht="15">
      <c r="B149" s="14"/>
      <c r="C149" s="90"/>
      <c r="D149" s="91"/>
      <c r="E149" s="5"/>
      <c r="F149" s="55"/>
      <c r="G149" s="55"/>
      <c r="H149" s="55"/>
      <c r="I149" s="55"/>
      <c r="J149" s="55"/>
      <c r="K149" s="55"/>
      <c r="L149" s="81"/>
      <c r="M149" s="81"/>
      <c r="N149" s="81"/>
      <c r="O149" s="89"/>
      <c r="P149" s="89"/>
      <c r="Q149" s="89"/>
      <c r="R149" s="89"/>
      <c r="S149" s="89"/>
      <c r="T149" s="59"/>
      <c r="U149" s="59"/>
    </row>
    <row r="150" spans="2:21" ht="15">
      <c r="B150" s="92" t="s">
        <v>117</v>
      </c>
      <c r="C150" s="93">
        <f>C144+7</f>
        <v>41677</v>
      </c>
      <c r="D150" s="200" t="s">
        <v>119</v>
      </c>
      <c r="E150" s="201" t="s">
        <v>120</v>
      </c>
      <c r="F150" s="202" t="str">
        <f>'Women U18'!A4</f>
        <v>W18-01</v>
      </c>
      <c r="G150" s="202" t="str">
        <f>'Women U18'!B4</f>
        <v>Women U18</v>
      </c>
      <c r="H150" s="202" t="str">
        <f>'Women U18'!C4</f>
        <v>FLYERS</v>
      </c>
      <c r="I150" s="202" t="str">
        <f>'Women U18'!D4</f>
        <v>PAOLA HIBS</v>
      </c>
      <c r="J150" s="202">
        <f>'Women U18'!E4</f>
        <v>3</v>
      </c>
      <c r="K150" s="202">
        <f>'Women U18'!F4</f>
        <v>0</v>
      </c>
      <c r="M150" s="81"/>
      <c r="N150" s="81"/>
      <c r="O150" s="89"/>
      <c r="P150" s="89"/>
      <c r="Q150" s="89"/>
      <c r="R150" s="89"/>
      <c r="S150" s="89"/>
      <c r="T150" s="59"/>
      <c r="U150" s="59"/>
    </row>
    <row r="151" spans="2:21" ht="15">
      <c r="B151" s="96"/>
      <c r="C151" s="97"/>
      <c r="D151" s="200" t="s">
        <v>119</v>
      </c>
      <c r="E151" s="201" t="s">
        <v>120</v>
      </c>
      <c r="F151" s="202" t="str">
        <f>'Women 1st Division'!A4</f>
        <v>W1-01</v>
      </c>
      <c r="G151" s="202" t="str">
        <f>'Women 1st Division'!B4</f>
        <v>Women 1st Div</v>
      </c>
      <c r="H151" s="202" t="str">
        <f>'Women 1st Division'!C4</f>
        <v>BIRKIRKARA</v>
      </c>
      <c r="I151" s="202" t="str">
        <f>'Women 1st Division'!D4</f>
        <v>MGARR</v>
      </c>
      <c r="J151" s="202">
        <f>'Women 1st Division'!E4</f>
        <v>3</v>
      </c>
      <c r="K151" s="202">
        <f>'Women 1st Division'!F4</f>
        <v>0</v>
      </c>
      <c r="L151" s="81"/>
      <c r="M151" s="81"/>
      <c r="N151" s="81"/>
      <c r="O151" s="89"/>
      <c r="P151" s="89"/>
      <c r="Q151" s="89"/>
      <c r="R151" s="89"/>
      <c r="S151" s="89"/>
      <c r="T151" s="59"/>
      <c r="U151" s="59"/>
    </row>
    <row r="152" spans="2:21" ht="15">
      <c r="B152" s="96"/>
      <c r="C152" s="97"/>
      <c r="D152" s="200" t="s">
        <v>121</v>
      </c>
      <c r="E152" s="201" t="s">
        <v>120</v>
      </c>
      <c r="F152" s="202" t="str">
        <f>'Women 1st Division'!A5</f>
        <v>W1-02</v>
      </c>
      <c r="G152" s="202" t="str">
        <f>'Women 1st Division'!B5</f>
        <v>Women 1st Div</v>
      </c>
      <c r="H152" s="202" t="str">
        <f>'Women 1st Division'!C5</f>
        <v>CITADEL INSURANCE PHOENIX</v>
      </c>
      <c r="I152" s="202" t="str">
        <f>'Women 1st Division'!D5</f>
        <v>QORMI</v>
      </c>
      <c r="J152" s="202">
        <f>'Women 1st Division'!E5</f>
        <v>3</v>
      </c>
      <c r="K152" s="202">
        <f>'Women 1st Division'!F5</f>
        <v>0</v>
      </c>
      <c r="L152" s="81"/>
      <c r="M152" s="81"/>
      <c r="N152" s="81"/>
      <c r="O152" s="89"/>
      <c r="P152" s="89"/>
      <c r="Q152" s="89"/>
      <c r="R152" s="89"/>
      <c r="S152" s="89"/>
      <c r="T152" s="59"/>
      <c r="U152" s="59"/>
    </row>
    <row r="153" spans="2:21" ht="5.25" customHeight="1">
      <c r="B153" s="96"/>
      <c r="C153" s="97"/>
      <c r="D153" s="98"/>
      <c r="E153" s="99"/>
      <c r="F153" s="100"/>
      <c r="G153" s="100"/>
      <c r="H153" s="100"/>
      <c r="I153" s="100"/>
      <c r="J153" s="100"/>
      <c r="K153" s="100"/>
      <c r="L153" s="81"/>
      <c r="M153" s="81"/>
      <c r="N153" s="81"/>
      <c r="O153" s="89"/>
      <c r="P153" s="89"/>
      <c r="Q153" s="89"/>
      <c r="R153" s="89"/>
      <c r="S153" s="89"/>
      <c r="T153" s="59"/>
      <c r="U153" s="59"/>
    </row>
    <row r="154" spans="2:21" ht="16.5" customHeight="1">
      <c r="B154" s="92" t="s">
        <v>118</v>
      </c>
      <c r="C154" s="123">
        <f>C150+1</f>
        <v>41678</v>
      </c>
      <c r="D154" s="94" t="s">
        <v>122</v>
      </c>
      <c r="E154" s="121" t="s">
        <v>120</v>
      </c>
      <c r="F154" s="202" t="str">
        <f>'Women Super League'!A4</f>
        <v>WS-01</v>
      </c>
      <c r="G154" s="202" t="str">
        <f>'Women Super League'!B4</f>
        <v>Women Super League</v>
      </c>
      <c r="H154" s="202" t="str">
        <f>'Women Super League'!C4</f>
        <v>FLYERS</v>
      </c>
      <c r="I154" s="202" t="str">
        <f>'Women Super League'!D4</f>
        <v>MELLIEHA</v>
      </c>
      <c r="J154" s="202">
        <f>'Women Super League'!E4</f>
        <v>3</v>
      </c>
      <c r="K154" s="202">
        <f>'Women Super League'!F4</f>
        <v>0</v>
      </c>
      <c r="L154" s="81"/>
      <c r="M154" s="81"/>
      <c r="N154" s="81"/>
      <c r="O154" s="89"/>
      <c r="P154" s="89"/>
      <c r="Q154" s="89"/>
      <c r="R154" s="89"/>
      <c r="S154" s="89"/>
      <c r="T154" s="59"/>
      <c r="U154" s="59"/>
    </row>
    <row r="155" spans="2:21" ht="15">
      <c r="B155" s="96"/>
      <c r="C155" s="97"/>
      <c r="D155" s="94" t="s">
        <v>123</v>
      </c>
      <c r="E155" s="121" t="s">
        <v>120</v>
      </c>
      <c r="F155" s="202" t="str">
        <f>'Women Super League'!A5</f>
        <v>WS-02</v>
      </c>
      <c r="G155" s="202" t="str">
        <f>'Women Super League'!B5</f>
        <v>Women Super League</v>
      </c>
      <c r="H155" s="202" t="str">
        <f>'Women Super League'!C5</f>
        <v>PAOLA HIBS</v>
      </c>
      <c r="I155" s="202" t="str">
        <f>'Women Super League'!D5</f>
        <v>FLYERS 2</v>
      </c>
      <c r="J155" s="202">
        <f>'Women Super League'!E5</f>
        <v>3</v>
      </c>
      <c r="K155" s="202">
        <f>'Women Super League'!F5</f>
        <v>1</v>
      </c>
      <c r="L155"/>
      <c r="M155" s="81"/>
      <c r="N155" s="81"/>
      <c r="O155" s="89"/>
      <c r="P155" s="89"/>
      <c r="Q155" s="89"/>
      <c r="R155" s="89"/>
      <c r="S155" s="89"/>
      <c r="T155" s="59"/>
      <c r="U155" s="59"/>
    </row>
    <row r="156" spans="2:21" ht="15">
      <c r="B156" s="14"/>
      <c r="C156" s="90"/>
      <c r="D156" s="91"/>
      <c r="E156" s="5"/>
      <c r="F156" s="55"/>
      <c r="G156" s="55"/>
      <c r="H156" s="55"/>
      <c r="I156" s="55"/>
      <c r="J156" s="55"/>
      <c r="K156" s="55"/>
      <c r="L156" s="81"/>
      <c r="M156" s="81"/>
      <c r="N156" s="81"/>
      <c r="O156" s="89"/>
      <c r="P156" s="89"/>
      <c r="Q156" s="89"/>
      <c r="R156" s="89"/>
      <c r="S156" s="89"/>
      <c r="T156" s="59"/>
      <c r="U156" s="59"/>
    </row>
    <row r="157" spans="2:21" ht="15">
      <c r="B157" s="102" t="s">
        <v>117</v>
      </c>
      <c r="C157" s="103">
        <f>C150+7</f>
        <v>41684</v>
      </c>
      <c r="D157" s="117" t="s">
        <v>119</v>
      </c>
      <c r="E157" s="127" t="s">
        <v>120</v>
      </c>
      <c r="F157" s="136" t="str">
        <f>'Women Super League'!A6</f>
        <v>WS-03</v>
      </c>
      <c r="G157" s="136" t="str">
        <f>'Women Super League'!B6</f>
        <v>Women Super League</v>
      </c>
      <c r="H157" s="136" t="str">
        <f>'Women Super League'!C6</f>
        <v>MELLIEHA</v>
      </c>
      <c r="I157" s="136" t="str">
        <f>'Women Super League'!D6</f>
        <v>FLEUR-DE-LYS</v>
      </c>
      <c r="J157" s="136">
        <f>'Women Super League'!E6</f>
        <v>0</v>
      </c>
      <c r="K157" s="136">
        <f>'Women Super League'!F6</f>
        <v>3</v>
      </c>
      <c r="M157" s="81"/>
      <c r="N157" s="81"/>
      <c r="O157" s="89"/>
      <c r="P157" s="89"/>
      <c r="Q157" s="89"/>
      <c r="R157" s="89"/>
      <c r="S157" s="89"/>
      <c r="T157" s="59"/>
      <c r="U157" s="59"/>
    </row>
    <row r="158" spans="2:21" ht="15">
      <c r="B158" s="106"/>
      <c r="C158" s="107"/>
      <c r="D158" s="198" t="s">
        <v>121</v>
      </c>
      <c r="E158" s="241" t="s">
        <v>120</v>
      </c>
      <c r="F158" s="261" t="str">
        <f>'Women 1st Division'!A6</f>
        <v>W1-03</v>
      </c>
      <c r="G158" s="261" t="str">
        <f>'Women 1st Division'!B6</f>
        <v>Women 1st Div</v>
      </c>
      <c r="H158" s="261" t="str">
        <f>'Women 1st Division'!C6</f>
        <v>MGARR</v>
      </c>
      <c r="I158" s="261" t="str">
        <f>'Women 1st Division'!D6</f>
        <v>PLAYVOLLEY GENERAL MEMBRANE</v>
      </c>
      <c r="J158" s="261">
        <f>'Women 1st Division'!E6</f>
        <v>0</v>
      </c>
      <c r="K158" s="261">
        <f>'Women 1st Division'!F6</f>
        <v>3</v>
      </c>
      <c r="M158" s="81"/>
      <c r="N158" s="81"/>
      <c r="O158" s="89"/>
      <c r="P158" s="89"/>
      <c r="Q158" s="89"/>
      <c r="R158" s="89"/>
      <c r="S158" s="89"/>
      <c r="T158" s="59"/>
      <c r="U158" s="59"/>
    </row>
    <row r="159" spans="2:21" ht="7.5" customHeight="1">
      <c r="B159" s="106"/>
      <c r="C159" s="107"/>
      <c r="D159" s="109"/>
      <c r="E159" s="110"/>
      <c r="F159" s="111"/>
      <c r="G159" s="111"/>
      <c r="H159" s="111"/>
      <c r="I159" s="111"/>
      <c r="J159" s="111"/>
      <c r="K159" s="111"/>
      <c r="L159" s="81"/>
      <c r="M159" s="81"/>
      <c r="N159" s="81"/>
      <c r="O159" s="89"/>
      <c r="P159" s="89"/>
      <c r="Q159" s="89"/>
      <c r="R159" s="89"/>
      <c r="S159" s="89"/>
      <c r="T159" s="59"/>
      <c r="U159" s="59"/>
    </row>
    <row r="160" spans="2:21" ht="15">
      <c r="B160" s="102" t="s">
        <v>118</v>
      </c>
      <c r="C160" s="103">
        <f>C157+1</f>
        <v>41685</v>
      </c>
      <c r="D160" s="104" t="s">
        <v>122</v>
      </c>
      <c r="E160" s="108" t="s">
        <v>120</v>
      </c>
      <c r="F160" s="6" t="str">
        <f>'Women National-Fr.Parnis Cup'!A6</f>
        <v>WC-03</v>
      </c>
      <c r="G160" s="6" t="str">
        <f>'Women National-Fr.Parnis Cup'!B6</f>
        <v>Women National (Fr.Parnis) Cup</v>
      </c>
      <c r="H160" s="6" t="str">
        <f>'Women National-Fr.Parnis Cup'!C6</f>
        <v>FLYERS 2</v>
      </c>
      <c r="I160" s="6" t="str">
        <f>'Women National-Fr.Parnis Cup'!D6</f>
        <v>MELLIEHA</v>
      </c>
      <c r="J160" s="6">
        <f>'Women National-Fr.Parnis Cup'!E6</f>
        <v>3</v>
      </c>
      <c r="K160" s="6">
        <f>'Women National-Fr.Parnis Cup'!F6</f>
        <v>0</v>
      </c>
      <c r="M160" s="81"/>
      <c r="N160" s="81"/>
      <c r="O160" s="89"/>
      <c r="P160" s="89"/>
      <c r="Q160" s="89"/>
      <c r="R160" s="89"/>
      <c r="S160" s="89"/>
      <c r="T160" s="59"/>
      <c r="U160" s="59"/>
    </row>
    <row r="161" spans="2:21" ht="15">
      <c r="B161" s="14"/>
      <c r="C161" s="90"/>
      <c r="D161" s="91"/>
      <c r="E161" s="5"/>
      <c r="F161" s="55"/>
      <c r="G161" s="55"/>
      <c r="H161" s="55"/>
      <c r="I161" s="55"/>
      <c r="J161" s="55"/>
      <c r="K161" s="55"/>
      <c r="L161" s="81"/>
      <c r="M161" s="81"/>
      <c r="N161" s="81"/>
      <c r="O161" s="89"/>
      <c r="P161" s="89"/>
      <c r="Q161" s="89"/>
      <c r="R161" s="89"/>
      <c r="S161" s="89"/>
      <c r="T161" s="59"/>
      <c r="U161" s="59"/>
    </row>
    <row r="162" spans="2:21" ht="15">
      <c r="B162" s="92" t="s">
        <v>117</v>
      </c>
      <c r="C162" s="93">
        <f>C157+7</f>
        <v>41691</v>
      </c>
      <c r="D162" s="114" t="s">
        <v>119</v>
      </c>
      <c r="E162" s="119" t="s">
        <v>120</v>
      </c>
      <c r="F162" s="130" t="str">
        <f>'Women Super League'!A8</f>
        <v>WS-05</v>
      </c>
      <c r="G162" s="130" t="str">
        <f>'Women Super League'!B8</f>
        <v>Women Super League</v>
      </c>
      <c r="H162" s="130" t="str">
        <f>'Women Super League'!C8</f>
        <v>FLEUR-DE-LYS</v>
      </c>
      <c r="I162" s="130" t="str">
        <f>'Women Super League'!D8</f>
        <v>FLYERS 2</v>
      </c>
      <c r="J162" s="130">
        <f>'Women Super League'!E8</f>
        <v>3</v>
      </c>
      <c r="K162" s="130">
        <f>'Women Super League'!F8</f>
        <v>0</v>
      </c>
      <c r="L162" s="81"/>
      <c r="M162" s="81"/>
      <c r="N162" s="81"/>
      <c r="O162" s="89"/>
      <c r="P162" s="89"/>
      <c r="Q162" s="89"/>
      <c r="R162" s="89"/>
      <c r="S162" s="89"/>
      <c r="T162" s="59"/>
      <c r="U162" s="59"/>
    </row>
    <row r="163" spans="2:21" ht="15">
      <c r="B163" s="96"/>
      <c r="C163" s="97"/>
      <c r="D163" s="200" t="s">
        <v>121</v>
      </c>
      <c r="E163" s="201" t="s">
        <v>120</v>
      </c>
      <c r="F163" s="202" t="str">
        <f>'Women 1st Division'!A8</f>
        <v>W1-05</v>
      </c>
      <c r="G163" s="202" t="str">
        <f>'Women 1st Division'!B8</f>
        <v>Women 1st Div</v>
      </c>
      <c r="H163" s="202" t="str">
        <f>'Women 1st Division'!C8</f>
        <v>PLAYVOLLEY GENERAL MEMBRANE</v>
      </c>
      <c r="I163" s="202" t="str">
        <f>'Women 1st Division'!D8</f>
        <v>QORMI</v>
      </c>
      <c r="J163" s="202">
        <f>'Women 1st Division'!E8</f>
        <v>3</v>
      </c>
      <c r="K163" s="202">
        <f>'Women 1st Division'!F8</f>
        <v>0</v>
      </c>
      <c r="L163" s="81"/>
      <c r="M163" s="81"/>
      <c r="N163" s="81"/>
      <c r="O163" s="89"/>
      <c r="P163" s="89"/>
      <c r="Q163" s="89"/>
      <c r="R163" s="89"/>
      <c r="S163" s="89"/>
      <c r="T163" s="59"/>
      <c r="U163" s="59"/>
    </row>
    <row r="164" spans="2:21" ht="7.5" customHeight="1">
      <c r="B164" s="96"/>
      <c r="C164" s="97"/>
      <c r="D164" s="98"/>
      <c r="E164" s="99"/>
      <c r="F164" s="100"/>
      <c r="G164" s="100"/>
      <c r="H164" s="100"/>
      <c r="I164" s="100"/>
      <c r="J164" s="100"/>
      <c r="K164" s="100"/>
      <c r="L164" s="81"/>
      <c r="M164" s="81"/>
      <c r="N164" s="81"/>
      <c r="O164" s="89"/>
      <c r="P164" s="89"/>
      <c r="Q164" s="89"/>
      <c r="R164" s="89"/>
      <c r="S164" s="89"/>
      <c r="T164" s="59"/>
      <c r="U164" s="59"/>
    </row>
    <row r="165" spans="2:21" ht="15">
      <c r="B165" s="92" t="s">
        <v>118</v>
      </c>
      <c r="C165" s="93">
        <f>C162+1</f>
        <v>41692</v>
      </c>
      <c r="D165" s="94" t="s">
        <v>122</v>
      </c>
      <c r="E165" s="95" t="s">
        <v>120</v>
      </c>
      <c r="F165" s="116" t="str">
        <f>'Women Super League'!A9</f>
        <v>WS-06</v>
      </c>
      <c r="G165" s="116" t="str">
        <f>'Women Super League'!B9</f>
        <v>Women Super League</v>
      </c>
      <c r="H165" s="116" t="str">
        <f>'Women Super League'!C9</f>
        <v>MELLIEHA</v>
      </c>
      <c r="I165" s="116" t="str">
        <f>'Women Super League'!D9</f>
        <v>PAOLA HIBS</v>
      </c>
      <c r="J165" s="116">
        <f>'Women Super League'!E9</f>
        <v>0</v>
      </c>
      <c r="K165" s="116">
        <f>'Women Super League'!F9</f>
        <v>3</v>
      </c>
      <c r="L165" s="81"/>
      <c r="M165" s="81"/>
      <c r="N165" s="81"/>
      <c r="O165" s="89"/>
      <c r="P165" s="89"/>
      <c r="Q165" s="89"/>
      <c r="R165" s="89"/>
      <c r="S165" s="89"/>
      <c r="T165" s="59"/>
      <c r="U165" s="59"/>
    </row>
    <row r="166" spans="2:21" ht="15">
      <c r="B166" s="96"/>
      <c r="C166" s="97"/>
      <c r="D166" s="94" t="s">
        <v>123</v>
      </c>
      <c r="E166" s="95" t="s">
        <v>120</v>
      </c>
      <c r="F166" s="116" t="str">
        <f>'Women Super League'!A11</f>
        <v>WS-08</v>
      </c>
      <c r="G166" s="116" t="str">
        <f>'Women Super League'!B11</f>
        <v>Women Super League</v>
      </c>
      <c r="H166" s="116" t="str">
        <f>'Women Super League'!C11</f>
        <v>FLYERS 2</v>
      </c>
      <c r="I166" s="116" t="str">
        <f>'Women Super League'!D11</f>
        <v>FLYERS</v>
      </c>
      <c r="J166" s="116">
        <f>'Women Super League'!E11</f>
        <v>0</v>
      </c>
      <c r="K166" s="116">
        <f>'Women Super League'!F11</f>
        <v>3</v>
      </c>
      <c r="L166" s="81"/>
      <c r="M166" s="81"/>
      <c r="N166" s="81"/>
      <c r="O166" s="89"/>
      <c r="P166" s="89"/>
      <c r="Q166" s="89"/>
      <c r="R166" s="89"/>
      <c r="S166" s="89"/>
      <c r="T166" s="59"/>
      <c r="U166" s="59"/>
    </row>
    <row r="167" spans="2:21" ht="15">
      <c r="B167" s="96"/>
      <c r="C167" s="97"/>
      <c r="D167" s="94" t="s">
        <v>123</v>
      </c>
      <c r="E167" s="129" t="s">
        <v>124</v>
      </c>
      <c r="F167" s="116" t="str">
        <f>'Women 1st Division'!A7</f>
        <v>W1-04</v>
      </c>
      <c r="G167" s="116" t="str">
        <f>'Women 1st Division'!B7</f>
        <v>Women 1st Div</v>
      </c>
      <c r="H167" s="116" t="str">
        <f>'Women 1st Division'!C7</f>
        <v>BIRKIRKARA</v>
      </c>
      <c r="I167" s="116" t="str">
        <f>'Women 1st Division'!D7</f>
        <v>CITADEL INSURANCE PHOENIX</v>
      </c>
      <c r="J167" s="116">
        <f>'Women 1st Division'!E7</f>
        <v>2</v>
      </c>
      <c r="K167" s="116">
        <f>'Women 1st Division'!F7</f>
        <v>3</v>
      </c>
      <c r="L167" s="81"/>
      <c r="M167" s="81"/>
      <c r="N167" s="81"/>
      <c r="O167" s="89"/>
      <c r="P167" s="89"/>
      <c r="Q167" s="89"/>
      <c r="R167" s="89"/>
      <c r="S167" s="89"/>
      <c r="T167" s="59"/>
      <c r="U167" s="59"/>
    </row>
    <row r="168" spans="2:21" ht="15">
      <c r="B168" s="14"/>
      <c r="C168" s="90"/>
      <c r="D168" s="91"/>
      <c r="E168" s="5"/>
      <c r="F168" s="55"/>
      <c r="G168" s="55"/>
      <c r="H168" s="55"/>
      <c r="I168" s="55"/>
      <c r="J168" s="55"/>
      <c r="K168" s="55"/>
      <c r="L168" s="81"/>
      <c r="M168" s="81"/>
      <c r="N168" s="81"/>
      <c r="O168" s="89"/>
      <c r="P168" s="89"/>
      <c r="Q168" s="89"/>
      <c r="R168" s="89"/>
      <c r="S168" s="89"/>
      <c r="T168" s="59"/>
      <c r="U168" s="59"/>
    </row>
    <row r="169" spans="2:21" ht="26.25">
      <c r="B169" s="304" t="s">
        <v>131</v>
      </c>
      <c r="C169" s="304"/>
      <c r="D169" s="304"/>
      <c r="E169" s="304"/>
      <c r="F169" s="304"/>
      <c r="G169" s="304"/>
      <c r="H169" s="304"/>
      <c r="I169" s="304"/>
      <c r="J169" s="304"/>
      <c r="K169" s="304"/>
      <c r="L169" s="81"/>
      <c r="M169" s="81"/>
      <c r="N169" s="81"/>
      <c r="O169" s="89"/>
      <c r="P169" s="89"/>
      <c r="Q169" s="89"/>
      <c r="R169" s="89"/>
      <c r="S169" s="89"/>
      <c r="T169" s="59"/>
      <c r="U169" s="59"/>
    </row>
    <row r="170" spans="2:21" ht="15">
      <c r="B170" s="14"/>
      <c r="C170" s="90"/>
      <c r="D170" s="91"/>
      <c r="E170" s="5"/>
      <c r="F170" s="55"/>
      <c r="G170" s="55"/>
      <c r="H170" s="55"/>
      <c r="I170" s="55"/>
      <c r="J170" s="55"/>
      <c r="K170" s="55"/>
      <c r="L170" s="81"/>
      <c r="M170" s="81"/>
      <c r="N170" s="81"/>
      <c r="O170" s="89"/>
      <c r="P170" s="89"/>
      <c r="Q170" s="89"/>
      <c r="R170" s="89"/>
      <c r="S170" s="89"/>
      <c r="T170" s="59"/>
      <c r="U170" s="59"/>
    </row>
    <row r="171" spans="2:21" ht="15">
      <c r="B171" s="102" t="s">
        <v>117</v>
      </c>
      <c r="C171" s="112">
        <f>C162+7</f>
        <v>41698</v>
      </c>
      <c r="D171" s="104"/>
      <c r="E171" s="105" t="s">
        <v>120</v>
      </c>
      <c r="F171" s="309" t="s">
        <v>126</v>
      </c>
      <c r="G171" s="309"/>
      <c r="H171" s="309"/>
      <c r="I171" s="309"/>
      <c r="J171" s="309"/>
      <c r="K171" s="309"/>
      <c r="L171" s="81"/>
      <c r="M171" s="81"/>
      <c r="N171" s="81"/>
      <c r="O171" s="89"/>
      <c r="P171" s="89"/>
      <c r="Q171" s="89"/>
      <c r="R171" s="89"/>
      <c r="S171" s="89"/>
      <c r="T171" s="59"/>
      <c r="U171" s="59"/>
    </row>
    <row r="172" spans="2:21" ht="7.5" customHeight="1">
      <c r="B172" s="106"/>
      <c r="C172" s="107"/>
      <c r="D172" s="109"/>
      <c r="E172" s="110"/>
      <c r="F172" s="111"/>
      <c r="G172" s="111"/>
      <c r="H172" s="111"/>
      <c r="I172" s="111"/>
      <c r="J172" s="111"/>
      <c r="K172" s="111"/>
      <c r="L172" s="81"/>
      <c r="M172" s="81"/>
      <c r="N172" s="81"/>
      <c r="O172" s="89"/>
      <c r="P172" s="89"/>
      <c r="Q172" s="89"/>
      <c r="R172" s="89"/>
      <c r="S172" s="89"/>
      <c r="T172" s="59"/>
      <c r="U172" s="59"/>
    </row>
    <row r="173" spans="2:21" ht="15">
      <c r="B173" s="102" t="s">
        <v>118</v>
      </c>
      <c r="C173" s="112">
        <f>C171+1</f>
        <v>41699</v>
      </c>
      <c r="D173" s="104"/>
      <c r="E173" s="105" t="s">
        <v>120</v>
      </c>
      <c r="F173" s="311" t="s">
        <v>126</v>
      </c>
      <c r="G173" s="312"/>
      <c r="H173" s="312"/>
      <c r="I173" s="312"/>
      <c r="J173" s="312"/>
      <c r="K173" s="308"/>
      <c r="L173" s="81"/>
      <c r="M173" s="81"/>
      <c r="N173" s="81"/>
      <c r="O173" s="89"/>
      <c r="P173" s="89"/>
      <c r="Q173" s="89"/>
      <c r="R173" s="89"/>
      <c r="S173" s="89"/>
      <c r="T173" s="59"/>
      <c r="U173" s="59"/>
    </row>
    <row r="174" spans="2:21" ht="15">
      <c r="B174" s="106"/>
      <c r="C174" s="107"/>
      <c r="D174" s="104" t="s">
        <v>123</v>
      </c>
      <c r="E174" s="108" t="s">
        <v>124</v>
      </c>
      <c r="F174" s="6" t="str">
        <f>'Women 1st Division'!A10</f>
        <v>W1-07</v>
      </c>
      <c r="G174" s="6" t="str">
        <f>'Women 1st Division'!B10</f>
        <v>Women 1st Div</v>
      </c>
      <c r="H174" s="6" t="str">
        <f>'Women 1st Division'!C10</f>
        <v>CITADEL INSURANCE PHOENIX</v>
      </c>
      <c r="I174" s="6" t="str">
        <f>'Women 1st Division'!D10</f>
        <v>PLAYVOLLEY GENERAL MEMBRANE</v>
      </c>
      <c r="J174" s="6">
        <f>'Women 1st Division'!E10</f>
        <v>1</v>
      </c>
      <c r="K174" s="6">
        <f>'Women 1st Division'!F10</f>
        <v>3</v>
      </c>
      <c r="M174" s="81"/>
      <c r="N174" s="81"/>
      <c r="O174" s="89"/>
      <c r="P174" s="89"/>
      <c r="Q174" s="89"/>
      <c r="R174" s="89"/>
      <c r="S174" s="89"/>
      <c r="T174" s="59"/>
      <c r="U174" s="59"/>
    </row>
    <row r="175" spans="2:21" ht="15">
      <c r="B175" s="106"/>
      <c r="C175" s="107"/>
      <c r="D175" s="104" t="s">
        <v>123</v>
      </c>
      <c r="E175" s="108" t="s">
        <v>124</v>
      </c>
      <c r="F175" s="6" t="str">
        <f>'Women Super League'!A21</f>
        <v>WS-18</v>
      </c>
      <c r="G175" s="6" t="str">
        <f>'Women Super League'!B21</f>
        <v>Women Super League</v>
      </c>
      <c r="H175" s="6" t="str">
        <f>'Women Super League'!C21</f>
        <v>FLYERS</v>
      </c>
      <c r="I175" s="6" t="str">
        <f>'Women Super League'!D21</f>
        <v>FLYERS 2</v>
      </c>
      <c r="J175" s="6">
        <f>'Women Super League'!E21</f>
        <v>3</v>
      </c>
      <c r="K175" s="6">
        <f>'Women Super League'!F21</f>
        <v>1</v>
      </c>
      <c r="L175" s="81"/>
      <c r="M175" s="81"/>
      <c r="N175" s="81"/>
      <c r="O175" s="89"/>
      <c r="P175" s="89"/>
      <c r="Q175" s="89"/>
      <c r="R175" s="89"/>
      <c r="S175" s="89"/>
      <c r="T175" s="59"/>
      <c r="U175" s="59"/>
    </row>
    <row r="176" spans="2:21" ht="15">
      <c r="B176" s="106"/>
      <c r="C176" s="107"/>
      <c r="D176" s="104" t="s">
        <v>313</v>
      </c>
      <c r="E176" s="108" t="s">
        <v>124</v>
      </c>
      <c r="F176" s="6" t="str">
        <f>'Women 1st Division'!A14</f>
        <v>W1-11</v>
      </c>
      <c r="G176" s="6" t="str">
        <f>'Women 1st Division'!B14</f>
        <v>Women 1st Div</v>
      </c>
      <c r="H176" s="6" t="str">
        <f>'Women 1st Division'!C14</f>
        <v>MGARR</v>
      </c>
      <c r="I176" s="6" t="str">
        <f>'Women 1st Division'!D14</f>
        <v>BIRKIRKARA</v>
      </c>
      <c r="J176" s="6">
        <f>'Women 1st Division'!E14</f>
        <v>0</v>
      </c>
      <c r="K176" s="6">
        <f>'Women 1st Division'!F14</f>
        <v>3</v>
      </c>
      <c r="L176" s="81"/>
      <c r="M176" s="81"/>
      <c r="N176" s="81"/>
      <c r="O176" s="89"/>
      <c r="P176" s="89"/>
      <c r="Q176" s="89"/>
      <c r="R176" s="89"/>
      <c r="S176" s="89"/>
      <c r="T176" s="59"/>
      <c r="U176" s="59"/>
    </row>
    <row r="177" spans="2:21" ht="15">
      <c r="B177" s="14"/>
      <c r="C177" s="90"/>
      <c r="D177" s="91"/>
      <c r="E177" s="5"/>
      <c r="F177" s="55"/>
      <c r="G177" s="55"/>
      <c r="H177" s="55"/>
      <c r="I177" s="55"/>
      <c r="J177" s="55"/>
      <c r="K177" s="55"/>
      <c r="L177" s="81"/>
      <c r="M177" s="81"/>
      <c r="N177" s="81"/>
      <c r="O177" s="89"/>
      <c r="P177" s="89"/>
      <c r="Q177" s="89"/>
      <c r="R177" s="89"/>
      <c r="S177" s="89"/>
      <c r="T177" s="59"/>
      <c r="U177" s="59"/>
    </row>
    <row r="178" spans="2:21" ht="15">
      <c r="B178" s="92" t="s">
        <v>117</v>
      </c>
      <c r="C178" s="93">
        <f>C171+7</f>
        <v>41705</v>
      </c>
      <c r="D178" s="118"/>
      <c r="E178" s="119" t="s">
        <v>120</v>
      </c>
      <c r="F178" s="313"/>
      <c r="G178" s="313"/>
      <c r="H178" s="313"/>
      <c r="I178" s="313"/>
      <c r="J178" s="313"/>
      <c r="K178" s="313"/>
      <c r="L178" s="81"/>
      <c r="M178" s="81"/>
      <c r="N178" s="81"/>
      <c r="O178" s="89"/>
      <c r="P178" s="89"/>
      <c r="Q178" s="89"/>
      <c r="R178" s="89"/>
      <c r="S178" s="89"/>
      <c r="T178" s="59"/>
      <c r="U178" s="59"/>
    </row>
    <row r="179" spans="2:21" ht="15">
      <c r="B179" s="96"/>
      <c r="C179" s="97"/>
      <c r="D179" s="256" t="s">
        <v>119</v>
      </c>
      <c r="E179" s="131" t="s">
        <v>120</v>
      </c>
      <c r="F179" s="132" t="str">
        <f>'Women U16'!A14</f>
        <v>W16-11</v>
      </c>
      <c r="G179" s="132" t="str">
        <f>'Women U16'!B14</f>
        <v>Women U16</v>
      </c>
      <c r="H179" s="132" t="str">
        <f>'Women U16'!C14</f>
        <v>CITADEL INSURANCE PHOENIX</v>
      </c>
      <c r="I179" s="132" t="str">
        <f>'Women U16'!D14</f>
        <v>FLYERS</v>
      </c>
      <c r="J179" s="236">
        <f>'Women U16'!E14</f>
        <v>3</v>
      </c>
      <c r="K179" s="236">
        <f>'Women U16'!F14</f>
        <v>0</v>
      </c>
      <c r="M179" s="81"/>
      <c r="N179" s="81"/>
      <c r="O179" s="89"/>
      <c r="P179" s="89"/>
      <c r="Q179" s="89"/>
      <c r="R179" s="89"/>
      <c r="S179" s="89"/>
      <c r="T179" s="59"/>
      <c r="U179" s="59"/>
    </row>
    <row r="180" spans="2:21" ht="15">
      <c r="B180" s="96"/>
      <c r="C180" s="97"/>
      <c r="D180" s="256" t="s">
        <v>119</v>
      </c>
      <c r="E180" s="131" t="s">
        <v>120</v>
      </c>
      <c r="F180" s="132" t="str">
        <f>'Women U16'!A15</f>
        <v>W16-12</v>
      </c>
      <c r="G180" s="132" t="str">
        <f>'Women U16'!B15</f>
        <v>Women U16</v>
      </c>
      <c r="H180" s="132" t="str">
        <f>'Women U16'!C15</f>
        <v>FLEUR-DE-LYS</v>
      </c>
      <c r="I180" s="132" t="str">
        <f>'Women U16'!D15</f>
        <v>PAOLA HIBS</v>
      </c>
      <c r="J180" s="236">
        <f>'Women U16'!E15</f>
        <v>3</v>
      </c>
      <c r="K180" s="236">
        <f>'Women U16'!F15</f>
        <v>0</v>
      </c>
      <c r="L180" s="81"/>
      <c r="M180" s="81"/>
      <c r="N180" s="81"/>
      <c r="O180" s="89"/>
      <c r="P180" s="89"/>
      <c r="Q180" s="89"/>
      <c r="R180" s="89"/>
      <c r="S180" s="89"/>
      <c r="T180" s="59"/>
      <c r="U180" s="59"/>
    </row>
    <row r="181" spans="2:21" ht="15">
      <c r="B181" s="96"/>
      <c r="C181" s="97"/>
      <c r="D181" s="256" t="s">
        <v>121</v>
      </c>
      <c r="E181" s="131" t="s">
        <v>120</v>
      </c>
      <c r="F181" s="270" t="str">
        <f>'Women 1st Division'!A11</f>
        <v>W1-08</v>
      </c>
      <c r="G181" s="270" t="str">
        <f>'Women 1st Division'!B11</f>
        <v>Women 1st Div</v>
      </c>
      <c r="H181" s="270" t="str">
        <f>'Women 1st Division'!C11</f>
        <v>QORMI</v>
      </c>
      <c r="I181" s="270" t="str">
        <f>'Women 1st Division'!D11</f>
        <v>BIRKIRKARA</v>
      </c>
      <c r="J181" s="272">
        <f>'Women 1st Division'!E11</f>
        <v>0</v>
      </c>
      <c r="K181" s="272">
        <f>'Women 1st Division'!F11</f>
        <v>3</v>
      </c>
      <c r="L181" s="81"/>
      <c r="M181" s="81"/>
      <c r="N181" s="81"/>
      <c r="O181" s="89"/>
      <c r="P181" s="89"/>
      <c r="Q181" s="89"/>
      <c r="R181" s="89"/>
      <c r="S181" s="89"/>
      <c r="T181" s="59"/>
      <c r="U181" s="59"/>
    </row>
    <row r="182" spans="2:21" ht="15">
      <c r="B182" s="96"/>
      <c r="C182" s="97"/>
      <c r="D182" s="256" t="s">
        <v>121</v>
      </c>
      <c r="E182" s="131" t="s">
        <v>120</v>
      </c>
      <c r="F182" s="132" t="str">
        <f>'Women 1st Division'!A16</f>
        <v>W1-13</v>
      </c>
      <c r="G182" s="132" t="str">
        <f>'Women 1st Division'!B16</f>
        <v>Women 1st Div</v>
      </c>
      <c r="H182" s="132" t="str">
        <f>'Women 1st Division'!C16</f>
        <v>PLAYVOLLEY GENERAL MEMBRANE</v>
      </c>
      <c r="I182" s="132" t="str">
        <f>'Women 1st Division'!D16</f>
        <v>MGARR</v>
      </c>
      <c r="J182" s="236">
        <f>'Women 1st Division'!E16</f>
        <v>3</v>
      </c>
      <c r="K182" s="236">
        <f>'Women 1st Division'!F16</f>
        <v>0</v>
      </c>
      <c r="L182" s="81"/>
      <c r="M182" s="81"/>
      <c r="N182" s="81"/>
      <c r="O182" s="89"/>
      <c r="P182" s="89"/>
      <c r="Q182" s="89"/>
      <c r="R182" s="89"/>
      <c r="S182" s="89"/>
      <c r="T182" s="59"/>
      <c r="U182" s="59"/>
    </row>
    <row r="183" spans="2:21" ht="6.75" customHeight="1">
      <c r="B183" s="96"/>
      <c r="C183" s="96"/>
      <c r="D183" s="257"/>
      <c r="E183" s="99"/>
      <c r="F183" s="96"/>
      <c r="G183" s="96"/>
      <c r="H183" s="96"/>
      <c r="I183" s="96"/>
      <c r="J183" s="96"/>
      <c r="K183" s="96"/>
      <c r="L183" s="81"/>
      <c r="M183" s="81"/>
      <c r="N183" s="81"/>
      <c r="O183" s="89"/>
      <c r="P183" s="89"/>
      <c r="Q183" s="89"/>
      <c r="R183" s="89"/>
      <c r="S183" s="89"/>
      <c r="T183" s="59"/>
      <c r="U183" s="59"/>
    </row>
    <row r="184" spans="2:21" ht="15">
      <c r="B184" s="92" t="s">
        <v>118</v>
      </c>
      <c r="C184" s="93">
        <f>C178+1</f>
        <v>41706</v>
      </c>
      <c r="D184" s="118" t="s">
        <v>287</v>
      </c>
      <c r="E184" s="131" t="s">
        <v>120</v>
      </c>
      <c r="F184" s="120" t="str">
        <f>'Girls Mini Volley'!A15</f>
        <v>MV-12</v>
      </c>
      <c r="G184" s="120" t="str">
        <f>'Girls Mini Volley'!B15</f>
        <v>Girls Mini Volley U14</v>
      </c>
      <c r="H184" s="120" t="str">
        <f>'Girls Mini Volley'!C15</f>
        <v>FLYERS</v>
      </c>
      <c r="I184" s="120" t="str">
        <f>'Girls Mini Volley'!D15</f>
        <v>CITADEL INSURANCE PHOENIX</v>
      </c>
      <c r="J184" s="120">
        <f>'Girls Mini Volley'!E15</f>
        <v>0</v>
      </c>
      <c r="K184" s="120">
        <f>'Girls Mini Volley'!F15</f>
        <v>2</v>
      </c>
      <c r="L184" s="81"/>
      <c r="M184" s="81"/>
      <c r="N184" s="81"/>
      <c r="O184" s="89"/>
      <c r="P184" s="89"/>
      <c r="Q184" s="89"/>
      <c r="R184" s="89"/>
      <c r="S184" s="89"/>
      <c r="T184" s="59"/>
      <c r="U184" s="59"/>
    </row>
    <row r="185" spans="2:21" ht="15">
      <c r="B185" s="96"/>
      <c r="C185" s="97"/>
      <c r="D185" s="118" t="s">
        <v>281</v>
      </c>
      <c r="E185" s="131" t="s">
        <v>120</v>
      </c>
      <c r="F185" s="120" t="str">
        <f>'Girls Mini Volley'!A16</f>
        <v>MV-13</v>
      </c>
      <c r="G185" s="120" t="str">
        <f>'Girls Mini Volley'!B16</f>
        <v>Girls Mini Volley U14</v>
      </c>
      <c r="H185" s="120" t="str">
        <f>'Girls Mini Volley'!C16</f>
        <v>FLYERS</v>
      </c>
      <c r="I185" s="120" t="str">
        <f>'Girls Mini Volley'!D16</f>
        <v>PAOLA HIBS</v>
      </c>
      <c r="J185" s="120">
        <f>'Girls Mini Volley'!E16</f>
        <v>0</v>
      </c>
      <c r="K185" s="120">
        <f>'Girls Mini Volley'!F16</f>
        <v>2</v>
      </c>
      <c r="L185" s="81"/>
      <c r="M185" s="81"/>
      <c r="N185" s="81"/>
      <c r="O185" s="89"/>
      <c r="P185" s="89"/>
      <c r="Q185" s="89"/>
      <c r="R185" s="89"/>
      <c r="S185" s="89"/>
      <c r="T185" s="59"/>
      <c r="U185" s="59"/>
    </row>
    <row r="186" spans="2:21" ht="15">
      <c r="B186" s="96"/>
      <c r="C186" s="97"/>
      <c r="D186" s="94" t="s">
        <v>122</v>
      </c>
      <c r="E186" s="133" t="s">
        <v>120</v>
      </c>
      <c r="F186" s="116" t="str">
        <f>'Women Super League'!A10</f>
        <v>WS-07</v>
      </c>
      <c r="G186" s="116" t="str">
        <f>'Women Super League'!B10</f>
        <v>Women Super League</v>
      </c>
      <c r="H186" s="116" t="str">
        <f>'Women Super League'!C10</f>
        <v>PAOLA HIBS</v>
      </c>
      <c r="I186" s="116" t="str">
        <f>'Women Super League'!D10</f>
        <v>FLEUR-DE-LYS</v>
      </c>
      <c r="J186" s="116">
        <f>'Women Super League'!E10</f>
        <v>1</v>
      </c>
      <c r="K186" s="116">
        <f>'Women Super League'!F10</f>
        <v>3</v>
      </c>
      <c r="L186" s="81"/>
      <c r="M186" s="81"/>
      <c r="N186" s="81"/>
      <c r="O186" s="89"/>
      <c r="P186" s="89"/>
      <c r="Q186" s="89"/>
      <c r="R186" s="89"/>
      <c r="S186" s="89"/>
      <c r="T186" s="59"/>
      <c r="U186" s="59"/>
    </row>
    <row r="187" spans="2:21" ht="15">
      <c r="B187" s="96"/>
      <c r="C187" s="97"/>
      <c r="D187" s="118" t="s">
        <v>123</v>
      </c>
      <c r="E187" s="277" t="s">
        <v>120</v>
      </c>
      <c r="F187" s="132" t="str">
        <f>'Women Super League'!A13</f>
        <v>WS-10</v>
      </c>
      <c r="G187" s="132" t="str">
        <f>'Women Super League'!B13</f>
        <v>Women Super League</v>
      </c>
      <c r="H187" s="132" t="str">
        <f>'Women Super League'!C13</f>
        <v>FLYERS 2</v>
      </c>
      <c r="I187" s="132" t="str">
        <f>'Women Super League'!D13</f>
        <v>MELLIEHA</v>
      </c>
      <c r="J187" s="236">
        <f>'Women Super League'!E13</f>
        <v>3</v>
      </c>
      <c r="K187" s="236">
        <f>'Women Super League'!F13</f>
        <v>0</v>
      </c>
      <c r="L187" s="81"/>
      <c r="M187" s="81"/>
      <c r="N187" s="81"/>
      <c r="O187" s="89"/>
      <c r="P187" s="89"/>
      <c r="Q187" s="89"/>
      <c r="R187" s="89"/>
      <c r="S187" s="89"/>
      <c r="T187" s="59"/>
      <c r="U187" s="59"/>
    </row>
    <row r="188" spans="2:21" ht="15">
      <c r="B188" s="96"/>
      <c r="C188" s="97"/>
      <c r="D188" s="273" t="s">
        <v>123</v>
      </c>
      <c r="E188" s="201" t="s">
        <v>124</v>
      </c>
      <c r="F188" s="275" t="str">
        <f>'Women U16'!A11</f>
        <v>W16-08</v>
      </c>
      <c r="G188" s="275" t="str">
        <f>'Women U16'!B11</f>
        <v>Women U16</v>
      </c>
      <c r="H188" s="275" t="str">
        <f>'Women U16'!C11</f>
        <v>PAOLA HIBS</v>
      </c>
      <c r="I188" s="275" t="str">
        <f>'Women U16'!D11</f>
        <v>CITADEL INSURANCE PHOENIX</v>
      </c>
      <c r="J188" s="276">
        <f>'Women U16'!E11</f>
        <v>0</v>
      </c>
      <c r="K188" s="276">
        <f>'Women U16'!F11</f>
        <v>3</v>
      </c>
      <c r="L188" s="81"/>
      <c r="M188" s="81"/>
      <c r="N188" s="81"/>
      <c r="O188" s="89"/>
      <c r="P188" s="89"/>
      <c r="Q188" s="89"/>
      <c r="R188" s="89"/>
      <c r="S188" s="89"/>
      <c r="T188" s="59"/>
      <c r="U188" s="59"/>
    </row>
    <row r="189" spans="2:21" ht="15">
      <c r="B189" s="14"/>
      <c r="C189" s="90"/>
      <c r="D189" s="91"/>
      <c r="E189" s="5"/>
      <c r="F189" s="55"/>
      <c r="G189" s="55"/>
      <c r="H189" s="55"/>
      <c r="I189" s="55"/>
      <c r="J189" s="55"/>
      <c r="K189" s="55"/>
      <c r="L189" s="81"/>
      <c r="M189" s="81"/>
      <c r="N189" s="81"/>
      <c r="O189" s="89"/>
      <c r="P189" s="89"/>
      <c r="Q189" s="89"/>
      <c r="R189" s="89"/>
      <c r="S189" s="89"/>
      <c r="T189" s="59"/>
      <c r="U189" s="59"/>
    </row>
    <row r="190" spans="2:21" ht="15">
      <c r="B190" s="102" t="s">
        <v>117</v>
      </c>
      <c r="C190" s="103">
        <f>C178+7</f>
        <v>41712</v>
      </c>
      <c r="D190" s="117"/>
      <c r="E190" s="127" t="s">
        <v>120</v>
      </c>
      <c r="F190" s="313"/>
      <c r="G190" s="313"/>
      <c r="H190" s="313"/>
      <c r="I190" s="313"/>
      <c r="J190" s="313"/>
      <c r="K190" s="313"/>
      <c r="L190" s="81"/>
      <c r="M190" s="81"/>
      <c r="N190" s="81"/>
      <c r="O190" s="89"/>
      <c r="P190" s="89"/>
      <c r="Q190" s="89"/>
      <c r="R190" s="89"/>
      <c r="S190" s="89"/>
      <c r="T190" s="59"/>
      <c r="U190" s="59"/>
    </row>
    <row r="191" spans="2:21" ht="15">
      <c r="B191" s="106"/>
      <c r="C191" s="107"/>
      <c r="D191" s="258" t="s">
        <v>119</v>
      </c>
      <c r="E191" s="134" t="s">
        <v>120</v>
      </c>
      <c r="F191" s="135" t="str">
        <f>'Women U18'!A13</f>
        <v>W18-10</v>
      </c>
      <c r="G191" s="135" t="str">
        <f>'Women U18'!B13</f>
        <v>Women U18</v>
      </c>
      <c r="H191" s="135" t="str">
        <f>'Women U18'!C13</f>
        <v>PAOLA HIBS</v>
      </c>
      <c r="I191" s="135" t="str">
        <f>'Women U18'!D13</f>
        <v>FLYERS</v>
      </c>
      <c r="J191" s="11">
        <v>0</v>
      </c>
      <c r="K191" s="11">
        <f>'Women U18'!F13</f>
        <v>3</v>
      </c>
      <c r="M191" s="81"/>
      <c r="N191" s="81"/>
      <c r="O191" s="89"/>
      <c r="P191" s="89"/>
      <c r="Q191" s="89"/>
      <c r="R191" s="89"/>
      <c r="S191" s="89"/>
      <c r="T191" s="59"/>
      <c r="U191" s="59"/>
    </row>
    <row r="192" spans="2:21" ht="15">
      <c r="B192" s="106"/>
      <c r="C192" s="107"/>
      <c r="D192" s="117" t="s">
        <v>119</v>
      </c>
      <c r="E192" s="263" t="s">
        <v>120</v>
      </c>
      <c r="F192" s="264" t="str">
        <f>'Women U16'!A13</f>
        <v>W16-10</v>
      </c>
      <c r="G192" s="264" t="str">
        <f>'Women U16'!B13</f>
        <v>Women U16</v>
      </c>
      <c r="H192" s="264" t="str">
        <f>'Women U16'!C13</f>
        <v>CITADEL INSURANCE PHOENIX</v>
      </c>
      <c r="I192" s="264" t="str">
        <f>'Women U16'!D13</f>
        <v>FLEUR-DE-LYS</v>
      </c>
      <c r="J192" s="265">
        <f>'Women U16'!E13</f>
        <v>3</v>
      </c>
      <c r="K192" s="265">
        <f>'Women U16'!F13</f>
        <v>0</v>
      </c>
      <c r="L192" s="81"/>
      <c r="M192" s="81"/>
      <c r="N192" s="81"/>
      <c r="O192" s="89"/>
      <c r="P192" s="89"/>
      <c r="Q192" s="89"/>
      <c r="R192" s="89"/>
      <c r="S192" s="89"/>
      <c r="T192" s="59"/>
      <c r="U192" s="59"/>
    </row>
    <row r="193" spans="2:21" ht="15">
      <c r="B193" s="106"/>
      <c r="C193" s="107"/>
      <c r="D193" s="268" t="s">
        <v>121</v>
      </c>
      <c r="E193" s="266" t="s">
        <v>120</v>
      </c>
      <c r="F193" s="267" t="str">
        <f>'Women 1st Division'!A12</f>
        <v>W1-09</v>
      </c>
      <c r="G193" s="267" t="str">
        <f>'Women 1st Division'!B12</f>
        <v>Women 1st Div</v>
      </c>
      <c r="H193" s="267" t="str">
        <f>'Women 1st Division'!C12</f>
        <v>PLAYVOLLEY GENERAL MEMBRANE</v>
      </c>
      <c r="I193" s="267" t="str">
        <f>'Women 1st Division'!D12</f>
        <v>BIRKIRKARA</v>
      </c>
      <c r="J193" s="269">
        <f>'Women 1st Division'!E12</f>
        <v>3</v>
      </c>
      <c r="K193" s="269">
        <f>'Women 1st Division'!F12</f>
        <v>0</v>
      </c>
      <c r="L193" s="81"/>
      <c r="M193" s="81"/>
      <c r="N193" s="81"/>
      <c r="O193" s="89"/>
      <c r="P193" s="89"/>
      <c r="Q193" s="89"/>
      <c r="R193" s="89"/>
      <c r="S193" s="89"/>
      <c r="T193" s="59"/>
      <c r="U193" s="59"/>
    </row>
    <row r="194" spans="2:21" ht="15">
      <c r="B194" s="106"/>
      <c r="C194" s="107"/>
      <c r="D194" s="198" t="s">
        <v>121</v>
      </c>
      <c r="E194" s="266" t="s">
        <v>120</v>
      </c>
      <c r="F194" s="267" t="str">
        <f>'Women 1st Division'!A13</f>
        <v>W1-10</v>
      </c>
      <c r="G194" s="267" t="str">
        <f>'Women 1st Division'!B13</f>
        <v>Women 1st Div</v>
      </c>
      <c r="H194" s="267" t="str">
        <f>'Women 1st Division'!C13</f>
        <v>QORMI</v>
      </c>
      <c r="I194" s="267" t="str">
        <f>'Women 1st Division'!D13</f>
        <v>MGARR</v>
      </c>
      <c r="J194" s="269">
        <f>'Women 1st Division'!E13</f>
        <v>3</v>
      </c>
      <c r="K194" s="269">
        <f>'Women 1st Division'!F13</f>
        <v>0</v>
      </c>
      <c r="L194" s="81"/>
      <c r="M194" s="81"/>
      <c r="N194" s="81"/>
      <c r="O194" s="89"/>
      <c r="P194" s="89"/>
      <c r="Q194" s="89"/>
      <c r="R194" s="89"/>
      <c r="S194" s="89"/>
      <c r="T194" s="59"/>
      <c r="U194" s="59"/>
    </row>
    <row r="195" spans="2:21" ht="7.5" customHeight="1">
      <c r="B195" s="106"/>
      <c r="C195" s="107"/>
      <c r="D195" s="109"/>
      <c r="E195" s="110"/>
      <c r="F195" s="111"/>
      <c r="G195" s="111"/>
      <c r="H195" s="111"/>
      <c r="I195" s="111"/>
      <c r="J195" s="111"/>
      <c r="K195" s="111"/>
      <c r="L195" s="81"/>
      <c r="M195" s="81"/>
      <c r="N195" s="81"/>
      <c r="O195" s="89"/>
      <c r="P195" s="89"/>
      <c r="Q195" s="89"/>
      <c r="R195" s="89"/>
      <c r="S195" s="89"/>
      <c r="T195" s="59"/>
      <c r="U195" s="59"/>
    </row>
    <row r="196" spans="2:21" ht="15">
      <c r="B196" s="102" t="s">
        <v>118</v>
      </c>
      <c r="C196" s="112">
        <f>C190+1</f>
        <v>41713</v>
      </c>
      <c r="D196" s="104" t="s">
        <v>287</v>
      </c>
      <c r="E196" s="108" t="s">
        <v>120</v>
      </c>
      <c r="F196" s="6" t="str">
        <f>'Girls Mini Volley'!A17</f>
        <v>MV-14</v>
      </c>
      <c r="G196" s="6" t="str">
        <f>'Girls Mini Volley'!B17</f>
        <v>Girls Mini Volley U14</v>
      </c>
      <c r="H196" s="6" t="str">
        <f>'Girls Mini Volley'!C17</f>
        <v>PAOLA HIBS</v>
      </c>
      <c r="I196" s="6" t="str">
        <f>'Girls Mini Volley'!D17</f>
        <v>CITADEL INSURANCE PHOENIX</v>
      </c>
      <c r="J196" s="6">
        <f>'Girls Mini Volley'!E17</f>
        <v>0</v>
      </c>
      <c r="K196" s="6">
        <f>'Girls Mini Volley'!F17</f>
        <v>2</v>
      </c>
      <c r="L196" s="81"/>
      <c r="M196" s="81"/>
      <c r="N196" s="81"/>
      <c r="O196" s="89"/>
      <c r="P196" s="89"/>
      <c r="Q196" s="89"/>
      <c r="R196" s="89"/>
      <c r="S196" s="89"/>
      <c r="T196" s="59"/>
      <c r="U196" s="59"/>
    </row>
    <row r="197" spans="2:21" ht="15">
      <c r="B197" s="106"/>
      <c r="C197" s="107"/>
      <c r="D197" s="104" t="s">
        <v>281</v>
      </c>
      <c r="E197" s="127" t="s">
        <v>120</v>
      </c>
      <c r="F197" s="6" t="str">
        <f>'Girls Mini Volley'!A18</f>
        <v>MV-15</v>
      </c>
      <c r="G197" s="6" t="str">
        <f>'Girls Mini Volley'!B18</f>
        <v>Girls Mini Volley U14</v>
      </c>
      <c r="H197" s="6" t="str">
        <f>'Girls Mini Volley'!C18</f>
        <v>CITADEL INSURANCE PHOENIX</v>
      </c>
      <c r="I197" s="6" t="str">
        <f>'Girls Mini Volley'!D18</f>
        <v>FLYERS</v>
      </c>
      <c r="J197" s="6">
        <f>'Girls Mini Volley'!E18</f>
        <v>2</v>
      </c>
      <c r="K197" s="6">
        <f>'Girls Mini Volley'!F18</f>
        <v>0</v>
      </c>
      <c r="L197" s="81"/>
      <c r="M197" s="81"/>
      <c r="N197" s="81"/>
      <c r="O197" s="89"/>
      <c r="P197" s="89"/>
      <c r="Q197" s="89"/>
      <c r="R197" s="89"/>
      <c r="S197" s="89"/>
      <c r="T197" s="59"/>
      <c r="U197" s="59"/>
    </row>
    <row r="198" spans="2:21" ht="15">
      <c r="B198" s="106"/>
      <c r="C198" s="107"/>
      <c r="D198" s="258" t="s">
        <v>122</v>
      </c>
      <c r="E198" s="134" t="s">
        <v>120</v>
      </c>
      <c r="F198" s="135" t="str">
        <f>'Women Super League'!A12</f>
        <v>WS-09</v>
      </c>
      <c r="G198" s="135" t="str">
        <f>'Women Super League'!B12</f>
        <v>Women Super League</v>
      </c>
      <c r="H198" s="135" t="str">
        <f>'Women Super League'!C12</f>
        <v>FLEUR-DE-LYS</v>
      </c>
      <c r="I198" s="135" t="str">
        <f>'Women Super League'!D12</f>
        <v>FLYERS</v>
      </c>
      <c r="J198" s="7">
        <f>'Women Super League'!E12</f>
        <v>0</v>
      </c>
      <c r="K198" s="7">
        <f>'Women Super League'!F12</f>
        <v>3</v>
      </c>
      <c r="L198" s="81"/>
      <c r="M198" s="81"/>
      <c r="N198" s="81"/>
      <c r="O198" s="89"/>
      <c r="P198" s="89"/>
      <c r="Q198" s="89"/>
      <c r="R198" s="89"/>
      <c r="S198" s="89"/>
      <c r="T198" s="59"/>
      <c r="U198" s="59"/>
    </row>
    <row r="199" spans="2:21" ht="15">
      <c r="B199" s="106"/>
      <c r="C199" s="107"/>
      <c r="D199" s="258" t="s">
        <v>123</v>
      </c>
      <c r="E199" s="134" t="s">
        <v>120</v>
      </c>
      <c r="F199" s="135" t="str">
        <f>'Women Super League'!A19</f>
        <v>WS-16</v>
      </c>
      <c r="G199" s="135" t="str">
        <f>'Women Super League'!B19</f>
        <v>Women Super League</v>
      </c>
      <c r="H199" s="135" t="str">
        <f>'Women Super League'!C19</f>
        <v>PAOLA HIBS</v>
      </c>
      <c r="I199" s="135" t="str">
        <f>'Women Super League'!D19</f>
        <v>MELLIEHA</v>
      </c>
      <c r="J199" s="7">
        <f>'Women Super League'!E19</f>
        <v>3</v>
      </c>
      <c r="K199" s="7">
        <f>'Women Super League'!F19</f>
        <v>0</v>
      </c>
      <c r="L199" s="81"/>
      <c r="M199" s="81"/>
      <c r="N199" s="81"/>
      <c r="O199" s="89"/>
      <c r="P199" s="89"/>
      <c r="Q199" s="89"/>
      <c r="R199" s="89"/>
      <c r="S199" s="89"/>
      <c r="T199" s="59"/>
      <c r="U199" s="59"/>
    </row>
    <row r="200" spans="2:21" ht="15">
      <c r="B200" s="106"/>
      <c r="C200" s="107"/>
      <c r="D200" s="104" t="s">
        <v>123</v>
      </c>
      <c r="E200" s="108" t="s">
        <v>124</v>
      </c>
      <c r="F200" s="135" t="str">
        <f>'Women 1st Division'!A9</f>
        <v>W1-06</v>
      </c>
      <c r="G200" s="135" t="str">
        <f>'Women 1st Division'!B9</f>
        <v>Women 1st Div</v>
      </c>
      <c r="H200" s="135" t="str">
        <f>'Women 1st Division'!C9</f>
        <v>MGARR</v>
      </c>
      <c r="I200" s="135" t="str">
        <f>'Women 1st Division'!D9</f>
        <v>CITADEL INSURANCE PHOENIX</v>
      </c>
      <c r="J200" s="7">
        <f>'Women 1st Division'!E9</f>
        <v>0</v>
      </c>
      <c r="K200" s="7">
        <f>'Women 1st Division'!F9</f>
        <v>3</v>
      </c>
      <c r="L200" s="81"/>
      <c r="M200" s="81"/>
      <c r="N200" s="81"/>
      <c r="O200" s="89"/>
      <c r="P200" s="89"/>
      <c r="Q200" s="89"/>
      <c r="R200" s="89"/>
      <c r="S200" s="89"/>
      <c r="T200" s="59"/>
      <c r="U200" s="59"/>
    </row>
    <row r="201" spans="2:21" ht="15">
      <c r="B201" s="14"/>
      <c r="C201" s="90"/>
      <c r="D201" s="91"/>
      <c r="E201" s="5"/>
      <c r="F201" s="55"/>
      <c r="G201" s="55"/>
      <c r="H201" s="55"/>
      <c r="I201" s="55"/>
      <c r="J201" s="55"/>
      <c r="K201" s="55"/>
      <c r="L201" s="81"/>
      <c r="M201" s="81"/>
      <c r="N201" s="81"/>
      <c r="O201" s="89"/>
      <c r="P201" s="89"/>
      <c r="Q201" s="89"/>
      <c r="R201" s="89"/>
      <c r="S201" s="89"/>
      <c r="T201" s="59"/>
      <c r="U201" s="59"/>
    </row>
    <row r="202" spans="2:21" ht="15">
      <c r="B202" s="92" t="s">
        <v>117</v>
      </c>
      <c r="C202" s="93">
        <f>C190+7</f>
        <v>41719</v>
      </c>
      <c r="D202" s="94"/>
      <c r="E202" s="95" t="s">
        <v>120</v>
      </c>
      <c r="F202" s="303"/>
      <c r="G202" s="303"/>
      <c r="H202" s="303"/>
      <c r="I202" s="303"/>
      <c r="J202" s="303"/>
      <c r="K202" s="303"/>
      <c r="L202" s="81"/>
      <c r="M202" s="81"/>
      <c r="N202" s="81"/>
      <c r="O202" s="89"/>
      <c r="P202" s="89"/>
      <c r="Q202" s="89"/>
      <c r="R202" s="89"/>
      <c r="S202" s="89"/>
      <c r="T202" s="59"/>
      <c r="U202" s="59"/>
    </row>
    <row r="203" spans="2:21" ht="15">
      <c r="B203" s="96"/>
      <c r="C203" s="97"/>
      <c r="D203" s="94" t="s">
        <v>318</v>
      </c>
      <c r="E203" s="95" t="s">
        <v>120</v>
      </c>
      <c r="F203" s="236" t="str">
        <f>'Women U16'!A17</f>
        <v>W16-14</v>
      </c>
      <c r="G203" s="236" t="str">
        <f>'Women U16'!B17</f>
        <v>Women U16</v>
      </c>
      <c r="H203" s="236" t="str">
        <f>'Women U16'!C17</f>
        <v>CITADEL INSURANCE PHOENIX</v>
      </c>
      <c r="I203" s="236" t="str">
        <f>'Women U16'!D17</f>
        <v>PAOLA HIBS</v>
      </c>
      <c r="J203" s="236">
        <f>'Women U16'!E17</f>
        <v>3</v>
      </c>
      <c r="K203" s="236">
        <f>'Women U16'!F17</f>
        <v>0</v>
      </c>
      <c r="M203" s="81"/>
      <c r="N203" s="81"/>
      <c r="O203" s="89"/>
      <c r="P203" s="89"/>
      <c r="Q203" s="89"/>
      <c r="R203" s="89"/>
      <c r="S203" s="89"/>
      <c r="T203" s="59"/>
      <c r="U203" s="59"/>
    </row>
    <row r="204" spans="2:21" ht="15">
      <c r="B204" s="96"/>
      <c r="C204" s="97"/>
      <c r="D204" s="94" t="s">
        <v>119</v>
      </c>
      <c r="E204" s="95" t="s">
        <v>120</v>
      </c>
      <c r="F204" s="132" t="str">
        <f>'Women National-Fr.Parnis Cup'!A4</f>
        <v>WC-01</v>
      </c>
      <c r="G204" s="132" t="str">
        <f>'Women National-Fr.Parnis Cup'!B4</f>
        <v>Women National (Fr.Parnis) Cup</v>
      </c>
      <c r="H204" s="132" t="str">
        <f>'Women National-Fr.Parnis Cup'!C4</f>
        <v>BIRKIRKARA</v>
      </c>
      <c r="I204" s="132" t="str">
        <f>'Women National-Fr.Parnis Cup'!D4</f>
        <v>PAOLA HIBS</v>
      </c>
      <c r="J204" s="236">
        <f>'Women National-Fr.Parnis Cup'!E4</f>
        <v>0</v>
      </c>
      <c r="K204" s="236">
        <f>'Women National-Fr.Parnis Cup'!F4</f>
        <v>3</v>
      </c>
      <c r="L204" s="81"/>
      <c r="M204" s="81"/>
      <c r="N204" s="81"/>
      <c r="O204" s="89"/>
      <c r="P204" s="89"/>
      <c r="Q204" s="89"/>
      <c r="R204" s="89"/>
      <c r="S204" s="89"/>
      <c r="T204" s="59"/>
      <c r="U204" s="59"/>
    </row>
    <row r="205" spans="2:21" ht="15">
      <c r="B205" s="96"/>
      <c r="C205" s="97"/>
      <c r="D205" s="94" t="s">
        <v>121</v>
      </c>
      <c r="E205" s="95" t="s">
        <v>120</v>
      </c>
      <c r="F205" s="132" t="str">
        <f>'Women National-Fr.Parnis Cup'!A8</f>
        <v>WC-05</v>
      </c>
      <c r="G205" s="132" t="str">
        <f>'Women National-Fr.Parnis Cup'!B8</f>
        <v>Women National (Fr.Parnis) Cup</v>
      </c>
      <c r="H205" s="132" t="str">
        <f>'Women National-Fr.Parnis Cup'!C8</f>
        <v>FLYERS 2</v>
      </c>
      <c r="I205" s="132" t="str">
        <f>'Women National-Fr.Parnis Cup'!D8</f>
        <v>FLEUR-DE-LYS</v>
      </c>
      <c r="J205" s="236">
        <f>'Women National-Fr.Parnis Cup'!E8</f>
        <v>0</v>
      </c>
      <c r="K205" s="236">
        <f>'Women National-Fr.Parnis Cup'!F8</f>
        <v>3</v>
      </c>
      <c r="L205" s="81"/>
      <c r="M205" s="81"/>
      <c r="N205" s="81"/>
      <c r="O205" s="89"/>
      <c r="P205" s="89"/>
      <c r="Q205" s="89"/>
      <c r="R205" s="89"/>
      <c r="S205" s="89"/>
      <c r="T205" s="59"/>
      <c r="U205" s="59"/>
    </row>
    <row r="206" spans="2:21" ht="6.75" customHeight="1">
      <c r="B206" s="96"/>
      <c r="C206" s="97"/>
      <c r="D206" s="98"/>
      <c r="E206" s="99"/>
      <c r="F206" s="100"/>
      <c r="G206" s="100"/>
      <c r="H206" s="100"/>
      <c r="I206" s="100"/>
      <c r="J206" s="203"/>
      <c r="K206" s="203"/>
      <c r="L206" s="81"/>
      <c r="M206" s="81"/>
      <c r="N206" s="81"/>
      <c r="O206" s="89"/>
      <c r="P206" s="89"/>
      <c r="Q206" s="89"/>
      <c r="R206" s="89"/>
      <c r="S206" s="89"/>
      <c r="T206" s="59"/>
      <c r="U206" s="59"/>
    </row>
    <row r="207" spans="2:21" ht="13.5" customHeight="1">
      <c r="B207" s="92" t="s">
        <v>118</v>
      </c>
      <c r="C207" s="93">
        <f>C202+1</f>
        <v>41720</v>
      </c>
      <c r="D207" s="94" t="s">
        <v>122</v>
      </c>
      <c r="E207" s="95" t="s">
        <v>120</v>
      </c>
      <c r="F207" s="116" t="str">
        <f>'Women U16'!A16</f>
        <v>W16-13</v>
      </c>
      <c r="G207" s="116" t="str">
        <f>'Women U16'!B16</f>
        <v>Women U16</v>
      </c>
      <c r="H207" s="116" t="str">
        <f>'Women U16'!C16</f>
        <v>FLYERS</v>
      </c>
      <c r="I207" s="116">
        <f>L259</f>
        <v>0</v>
      </c>
      <c r="J207" s="116">
        <f>'Women U16'!E16</f>
        <v>0</v>
      </c>
      <c r="K207" s="116">
        <f>'Women U16'!F16</f>
        <v>3</v>
      </c>
      <c r="L207" s="81"/>
      <c r="M207" s="81"/>
      <c r="N207" s="81"/>
      <c r="O207" s="89"/>
      <c r="P207" s="89"/>
      <c r="Q207" s="89"/>
      <c r="R207" s="89"/>
      <c r="S207" s="89"/>
      <c r="T207" s="59"/>
      <c r="U207" s="59"/>
    </row>
    <row r="208" spans="2:21" ht="13.5" customHeight="1">
      <c r="B208" s="96"/>
      <c r="C208" s="97"/>
      <c r="D208" s="118" t="s">
        <v>123</v>
      </c>
      <c r="E208" s="95" t="s">
        <v>120</v>
      </c>
      <c r="F208" s="116" t="str">
        <f>'Women National-Fr.Parnis Cup'!A7</f>
        <v>WC-04</v>
      </c>
      <c r="G208" s="116" t="str">
        <f>'Women National-Fr.Parnis Cup'!B7</f>
        <v>Women National (Fr.Parnis) Cup</v>
      </c>
      <c r="H208" s="116" t="str">
        <f>'Women National-Fr.Parnis Cup'!C7</f>
        <v>PAOLA HIBS</v>
      </c>
      <c r="I208" s="116" t="str">
        <f>'Women National-Fr.Parnis Cup'!D7</f>
        <v>FLYERS</v>
      </c>
      <c r="J208" s="116">
        <f>'Women National-Fr.Parnis Cup'!E7</f>
        <v>1</v>
      </c>
      <c r="K208" s="116">
        <f>'Women National-Fr.Parnis Cup'!F7</f>
        <v>3</v>
      </c>
      <c r="L208" s="81"/>
      <c r="M208" s="81"/>
      <c r="N208" s="81"/>
      <c r="O208" s="89"/>
      <c r="P208" s="89"/>
      <c r="Q208" s="89"/>
      <c r="R208" s="89"/>
      <c r="S208" s="89"/>
      <c r="T208" s="59"/>
      <c r="U208" s="59"/>
    </row>
    <row r="209" spans="2:21" ht="15">
      <c r="B209" s="96"/>
      <c r="C209" s="97"/>
      <c r="D209" s="94" t="s">
        <v>123</v>
      </c>
      <c r="E209" s="131" t="s">
        <v>124</v>
      </c>
      <c r="F209" s="116" t="str">
        <f>'Women 1st Division'!A15</f>
        <v>W1-12</v>
      </c>
      <c r="G209" s="116" t="str">
        <f>'Women 1st Division'!B15</f>
        <v>Women 1st Div</v>
      </c>
      <c r="H209" s="116" t="str">
        <f>'Women 1st Division'!C15</f>
        <v>QORMI</v>
      </c>
      <c r="I209" s="116" t="str">
        <f>'Women 1st Division'!D15</f>
        <v>CITADEL INSURANCE PHOENIX</v>
      </c>
      <c r="J209" s="116">
        <f>'Women 1st Division'!E15</f>
        <v>0</v>
      </c>
      <c r="K209" s="116">
        <f>'Women 1st Division'!F15</f>
        <v>3</v>
      </c>
      <c r="L209" s="81"/>
      <c r="M209" s="81"/>
      <c r="N209" s="81"/>
      <c r="O209" s="89"/>
      <c r="P209" s="89"/>
      <c r="Q209" s="89"/>
      <c r="R209" s="89"/>
      <c r="S209" s="89"/>
      <c r="T209" s="59"/>
      <c r="U209" s="59"/>
    </row>
    <row r="210" spans="2:21" ht="15">
      <c r="B210" s="14"/>
      <c r="C210" s="90"/>
      <c r="D210" s="91"/>
      <c r="E210" s="5"/>
      <c r="F210" s="55"/>
      <c r="G210" s="55"/>
      <c r="H210" s="55"/>
      <c r="I210" s="55"/>
      <c r="J210" s="55"/>
      <c r="K210" s="55"/>
      <c r="L210" s="81"/>
      <c r="M210" s="81"/>
      <c r="N210" s="81"/>
      <c r="O210" s="89"/>
      <c r="P210" s="89"/>
      <c r="Q210" s="89"/>
      <c r="R210" s="89"/>
      <c r="S210" s="89"/>
      <c r="T210" s="59"/>
      <c r="U210" s="59"/>
    </row>
    <row r="211" spans="2:21" ht="15">
      <c r="B211" s="102" t="s">
        <v>117</v>
      </c>
      <c r="C211" s="112">
        <f>C202+7</f>
        <v>41726</v>
      </c>
      <c r="D211" s="198"/>
      <c r="E211" s="108" t="s">
        <v>124</v>
      </c>
      <c r="F211" s="308" t="s">
        <v>126</v>
      </c>
      <c r="G211" s="309"/>
      <c r="H211" s="309"/>
      <c r="I211" s="309"/>
      <c r="J211" s="309"/>
      <c r="K211" s="309"/>
      <c r="L211" s="81"/>
      <c r="M211" s="81"/>
      <c r="N211" s="81"/>
      <c r="O211" s="89"/>
      <c r="P211" s="89"/>
      <c r="Q211" s="89"/>
      <c r="R211" s="89"/>
      <c r="S211" s="89"/>
      <c r="T211" s="59"/>
      <c r="U211" s="59"/>
    </row>
    <row r="212" spans="2:21" ht="7.5" customHeight="1">
      <c r="B212" s="106"/>
      <c r="C212" s="107"/>
      <c r="D212" s="109"/>
      <c r="E212" s="110"/>
      <c r="F212" s="111"/>
      <c r="G212" s="111"/>
      <c r="H212" s="111"/>
      <c r="I212" s="111"/>
      <c r="J212" s="204"/>
      <c r="K212" s="204"/>
      <c r="L212" s="81"/>
      <c r="M212" s="81"/>
      <c r="N212" s="81"/>
      <c r="O212" s="89"/>
      <c r="P212" s="89"/>
      <c r="Q212" s="89"/>
      <c r="R212" s="89"/>
      <c r="S212" s="89"/>
      <c r="T212" s="59"/>
      <c r="U212" s="59"/>
    </row>
    <row r="213" spans="2:21" ht="15">
      <c r="B213" s="102" t="s">
        <v>118</v>
      </c>
      <c r="C213" s="112">
        <f>C211+1</f>
        <v>41727</v>
      </c>
      <c r="D213" s="258"/>
      <c r="E213" s="105" t="s">
        <v>120</v>
      </c>
      <c r="F213" s="315"/>
      <c r="G213" s="316"/>
      <c r="H213" s="316"/>
      <c r="I213" s="316"/>
      <c r="J213" s="316"/>
      <c r="K213" s="317"/>
      <c r="M213" s="81"/>
      <c r="N213" s="81"/>
      <c r="O213" s="89"/>
      <c r="P213" s="89"/>
      <c r="Q213" s="89"/>
      <c r="R213" s="89"/>
      <c r="S213" s="89"/>
      <c r="T213" s="59"/>
      <c r="U213" s="59"/>
    </row>
    <row r="214" spans="2:21" ht="15">
      <c r="B214" s="106"/>
      <c r="C214" s="107"/>
      <c r="D214" s="113"/>
      <c r="E214" s="108" t="s">
        <v>124</v>
      </c>
      <c r="F214" s="311" t="s">
        <v>126</v>
      </c>
      <c r="G214" s="312"/>
      <c r="H214" s="312"/>
      <c r="I214" s="312"/>
      <c r="J214" s="312"/>
      <c r="K214" s="308"/>
      <c r="L214" s="81"/>
      <c r="M214" s="81"/>
      <c r="N214" s="81"/>
      <c r="O214" s="89"/>
      <c r="P214" s="89"/>
      <c r="Q214" s="89"/>
      <c r="R214" s="89"/>
      <c r="S214" s="89"/>
      <c r="T214" s="59"/>
      <c r="U214" s="59"/>
    </row>
    <row r="215" spans="2:21" ht="15">
      <c r="B215" s="14"/>
      <c r="C215" s="90"/>
      <c r="D215" s="91"/>
      <c r="E215" s="5"/>
      <c r="F215" s="55"/>
      <c r="G215" s="55"/>
      <c r="H215" s="55"/>
      <c r="I215" s="55"/>
      <c r="J215" s="55"/>
      <c r="K215" s="55"/>
      <c r="L215" s="81"/>
      <c r="M215" s="81"/>
      <c r="N215" s="81"/>
      <c r="O215" s="89"/>
      <c r="P215" s="89"/>
      <c r="Q215" s="89"/>
      <c r="R215" s="89"/>
      <c r="S215" s="89"/>
      <c r="T215" s="59"/>
      <c r="U215" s="59"/>
    </row>
    <row r="216" spans="2:21" ht="26.25">
      <c r="B216" s="304" t="s">
        <v>132</v>
      </c>
      <c r="C216" s="304"/>
      <c r="D216" s="304"/>
      <c r="E216" s="304"/>
      <c r="F216" s="304"/>
      <c r="G216" s="304"/>
      <c r="H216" s="304"/>
      <c r="I216" s="304"/>
      <c r="J216" s="304"/>
      <c r="K216" s="304"/>
      <c r="L216" s="81"/>
      <c r="M216" s="81"/>
      <c r="N216" s="81"/>
      <c r="O216" s="89"/>
      <c r="P216" s="89"/>
      <c r="Q216" s="89"/>
      <c r="R216" s="89"/>
      <c r="S216" s="89"/>
      <c r="T216" s="59"/>
      <c r="U216" s="59"/>
    </row>
    <row r="217" spans="2:21" ht="15">
      <c r="B217" s="14"/>
      <c r="C217" s="90"/>
      <c r="D217" s="91"/>
      <c r="E217" s="5"/>
      <c r="F217" s="55"/>
      <c r="G217" s="55"/>
      <c r="H217" s="55"/>
      <c r="I217" s="55"/>
      <c r="J217" s="55"/>
      <c r="K217" s="55"/>
      <c r="L217" s="81"/>
      <c r="M217" s="81"/>
      <c r="N217" s="81"/>
      <c r="O217" s="89"/>
      <c r="P217" s="89"/>
      <c r="Q217" s="89"/>
      <c r="R217" s="89"/>
      <c r="S217" s="89"/>
      <c r="T217" s="59"/>
      <c r="U217" s="59"/>
    </row>
    <row r="218" spans="2:21" ht="15">
      <c r="B218" s="102" t="s">
        <v>117</v>
      </c>
      <c r="C218" s="112">
        <f>C211+7</f>
        <v>41733</v>
      </c>
      <c r="D218" s="117"/>
      <c r="E218" s="137" t="s">
        <v>120</v>
      </c>
      <c r="F218" s="313"/>
      <c r="G218" s="313"/>
      <c r="H218" s="313"/>
      <c r="I218" s="313"/>
      <c r="J218" s="313"/>
      <c r="K218" s="313"/>
      <c r="L218" s="81"/>
      <c r="M218" s="81"/>
      <c r="N218" s="81"/>
      <c r="O218" s="89"/>
      <c r="P218" s="89"/>
      <c r="Q218" s="89"/>
      <c r="R218" s="89"/>
      <c r="S218" s="89"/>
      <c r="T218" s="59"/>
      <c r="U218" s="59"/>
    </row>
    <row r="219" spans="2:21" ht="15">
      <c r="B219" s="106"/>
      <c r="C219" s="107"/>
      <c r="D219" s="113" t="s">
        <v>119</v>
      </c>
      <c r="E219" s="134" t="s">
        <v>120</v>
      </c>
      <c r="F219" s="135" t="str">
        <f>'Women U18'!A15</f>
        <v>W18-12</v>
      </c>
      <c r="G219" s="135" t="str">
        <f>'Women U18'!B15</f>
        <v>Women U18</v>
      </c>
      <c r="H219" s="135" t="str">
        <f>'Women U18'!C15</f>
        <v>FLYERS</v>
      </c>
      <c r="I219" s="135" t="str">
        <f>'Women U18'!D15</f>
        <v>CITADEL INSURANCE PHOENIX</v>
      </c>
      <c r="J219" s="11">
        <f>'Women U18'!E15</f>
        <v>3</v>
      </c>
      <c r="K219" s="11">
        <f>'Women U18'!F15</f>
        <v>1</v>
      </c>
      <c r="M219" s="81"/>
      <c r="N219" s="81"/>
      <c r="O219" s="89"/>
      <c r="P219" s="89"/>
      <c r="Q219" s="89"/>
      <c r="R219" s="89"/>
      <c r="S219" s="89"/>
      <c r="T219" s="59"/>
      <c r="U219" s="59"/>
    </row>
    <row r="220" spans="2:21" ht="15">
      <c r="B220" s="106"/>
      <c r="C220" s="107"/>
      <c r="D220" s="113" t="s">
        <v>119</v>
      </c>
      <c r="E220" s="134" t="s">
        <v>120</v>
      </c>
      <c r="F220" s="135" t="str">
        <f>'Women 1st Division'!A21</f>
        <v>W1-18</v>
      </c>
      <c r="G220" s="135" t="str">
        <f>'Women 1st Division'!B21</f>
        <v>Women 1st Div</v>
      </c>
      <c r="H220" s="135" t="str">
        <f>'Women 1st Division'!C21</f>
        <v>BIRKIRKARA</v>
      </c>
      <c r="I220" s="135" t="str">
        <f>'Women 1st Division'!D21</f>
        <v>QORMI</v>
      </c>
      <c r="J220" s="7">
        <f>'Women 1st Division'!E21</f>
        <v>3</v>
      </c>
      <c r="K220" s="7">
        <f>'Women 1st Division'!F21</f>
        <v>0</v>
      </c>
      <c r="L220" s="81"/>
      <c r="M220" s="81"/>
      <c r="N220" s="81"/>
      <c r="O220" s="89"/>
      <c r="P220" s="89"/>
      <c r="Q220" s="89"/>
      <c r="R220" s="89"/>
      <c r="S220" s="89"/>
      <c r="T220" s="59"/>
      <c r="U220" s="59"/>
    </row>
    <row r="221" spans="2:21" ht="15">
      <c r="B221" s="106"/>
      <c r="C221" s="107"/>
      <c r="D221" s="113" t="s">
        <v>121</v>
      </c>
      <c r="E221" s="134" t="s">
        <v>120</v>
      </c>
      <c r="F221" s="135" t="str">
        <f>'Women Super League'!A17</f>
        <v>WS-14</v>
      </c>
      <c r="G221" s="135" t="str">
        <f>'Women Super League'!B17</f>
        <v>Women Super League</v>
      </c>
      <c r="H221" s="135" t="str">
        <f>'Women Super League'!C17</f>
        <v>PAOLA HIBS</v>
      </c>
      <c r="I221" s="135" t="str">
        <f>'Women Super League'!D17</f>
        <v>FLYERS</v>
      </c>
      <c r="J221" s="7">
        <f>'Women Super League'!E17</f>
        <v>0</v>
      </c>
      <c r="K221" s="7">
        <f>'Women Super League'!F17</f>
        <v>3</v>
      </c>
      <c r="L221" s="81"/>
      <c r="M221" s="81"/>
      <c r="N221" s="81"/>
      <c r="O221" s="89"/>
      <c r="P221" s="89"/>
      <c r="Q221" s="89"/>
      <c r="R221" s="89"/>
      <c r="S221" s="89"/>
      <c r="T221" s="59"/>
      <c r="U221" s="59"/>
    </row>
    <row r="222" spans="2:21" ht="7.5" customHeight="1">
      <c r="B222" s="106"/>
      <c r="C222" s="107"/>
      <c r="D222" s="109"/>
      <c r="E222" s="110"/>
      <c r="F222" s="111"/>
      <c r="G222" s="111"/>
      <c r="H222" s="111"/>
      <c r="I222" s="111"/>
      <c r="J222" s="111"/>
      <c r="K222" s="111"/>
      <c r="L222" s="81"/>
      <c r="M222" s="81"/>
      <c r="N222" s="81"/>
      <c r="O222" s="89"/>
      <c r="P222" s="89"/>
      <c r="Q222" s="89"/>
      <c r="R222" s="89"/>
      <c r="S222" s="89"/>
      <c r="T222" s="59"/>
      <c r="U222" s="59"/>
    </row>
    <row r="223" spans="2:21" ht="15">
      <c r="B223" s="102" t="s">
        <v>118</v>
      </c>
      <c r="C223" s="112">
        <f>C218+1</f>
        <v>41734</v>
      </c>
      <c r="D223" s="198"/>
      <c r="E223" s="241"/>
      <c r="F223" s="310" t="s">
        <v>278</v>
      </c>
      <c r="G223" s="310"/>
      <c r="H223" s="310"/>
      <c r="I223" s="310"/>
      <c r="J223" s="310"/>
      <c r="K223" s="310"/>
      <c r="L223" s="81"/>
      <c r="M223" s="81"/>
      <c r="N223" s="81"/>
      <c r="O223" s="89"/>
      <c r="P223" s="89"/>
      <c r="Q223" s="89"/>
      <c r="R223" s="89"/>
      <c r="S223" s="89"/>
      <c r="T223" s="59"/>
      <c r="U223" s="59"/>
    </row>
    <row r="224" spans="2:21" ht="15">
      <c r="B224" s="14"/>
      <c r="C224" s="90"/>
      <c r="D224" s="91"/>
      <c r="E224" s="5"/>
      <c r="F224" s="55"/>
      <c r="G224" s="55"/>
      <c r="H224" s="55"/>
      <c r="I224" s="55"/>
      <c r="J224" s="55"/>
      <c r="K224" s="55"/>
      <c r="L224" s="81"/>
      <c r="M224" s="81"/>
      <c r="N224" s="81"/>
      <c r="O224" s="89"/>
      <c r="P224" s="89"/>
      <c r="Q224" s="89"/>
      <c r="R224" s="89"/>
      <c r="S224" s="89"/>
      <c r="T224" s="59"/>
      <c r="U224" s="59"/>
    </row>
    <row r="225" spans="2:21" ht="15">
      <c r="B225" s="122" t="s">
        <v>117</v>
      </c>
      <c r="C225" s="123">
        <f>C218+7</f>
        <v>41740</v>
      </c>
      <c r="D225" s="94"/>
      <c r="E225" s="95" t="s">
        <v>120</v>
      </c>
      <c r="F225" s="303"/>
      <c r="G225" s="303"/>
      <c r="H225" s="303"/>
      <c r="I225" s="303"/>
      <c r="J225" s="303"/>
      <c r="K225" s="303"/>
      <c r="L225" s="81"/>
      <c r="M225" s="81"/>
      <c r="N225" s="81"/>
      <c r="O225" s="89"/>
      <c r="P225" s="89"/>
      <c r="Q225" s="89"/>
      <c r="R225" s="89"/>
      <c r="S225" s="89"/>
      <c r="T225" s="59"/>
      <c r="U225" s="59"/>
    </row>
    <row r="226" spans="2:21" ht="15">
      <c r="B226" s="96"/>
      <c r="C226" s="97"/>
      <c r="D226" s="289"/>
      <c r="E226" s="201" t="s">
        <v>120</v>
      </c>
      <c r="F226" s="309" t="s">
        <v>126</v>
      </c>
      <c r="G226" s="309"/>
      <c r="H226" s="309"/>
      <c r="I226" s="309"/>
      <c r="J226" s="309"/>
      <c r="K226" s="309"/>
      <c r="M226" s="81"/>
      <c r="N226" s="81"/>
      <c r="O226" s="89"/>
      <c r="P226" s="89"/>
      <c r="Q226" s="89"/>
      <c r="R226" s="89"/>
      <c r="S226" s="89"/>
      <c r="T226" s="59"/>
      <c r="U226" s="59"/>
    </row>
    <row r="227" spans="2:21" ht="15">
      <c r="B227" s="96"/>
      <c r="C227" s="97"/>
      <c r="D227" s="200" t="s">
        <v>313</v>
      </c>
      <c r="E227" s="201" t="s">
        <v>120</v>
      </c>
      <c r="F227" s="202" t="str">
        <f>'Women Super League'!A22</f>
        <v>WS-19</v>
      </c>
      <c r="G227" s="202" t="str">
        <f>'Women Super League'!B22</f>
        <v>Women Super League</v>
      </c>
      <c r="H227" s="202" t="str">
        <f>'Women Super League'!C22</f>
        <v>FLYERS</v>
      </c>
      <c r="I227" s="202" t="str">
        <f>'Women Super League'!D22</f>
        <v>FLEUR-DE-LYS</v>
      </c>
      <c r="J227" s="202">
        <f>'Women Super League'!E22</f>
        <v>0</v>
      </c>
      <c r="K227" s="202">
        <f>'Women Super League'!F22</f>
        <v>3</v>
      </c>
      <c r="L227" s="76"/>
      <c r="M227" s="81"/>
      <c r="N227" s="81"/>
      <c r="O227" s="89"/>
      <c r="P227" s="89"/>
      <c r="Q227" s="89"/>
      <c r="R227" s="89"/>
      <c r="S227" s="89"/>
      <c r="T227" s="59"/>
      <c r="U227" s="59"/>
    </row>
    <row r="228" spans="2:21" ht="7.5" customHeight="1">
      <c r="B228" s="96"/>
      <c r="C228" s="97"/>
      <c r="D228" s="98"/>
      <c r="E228" s="99"/>
      <c r="F228" s="100"/>
      <c r="G228" s="100"/>
      <c r="H228" s="100"/>
      <c r="I228" s="100"/>
      <c r="J228" s="100"/>
      <c r="K228" s="100"/>
      <c r="L228" s="81"/>
      <c r="M228" s="81"/>
      <c r="N228" s="81"/>
      <c r="O228" s="89"/>
      <c r="P228" s="89"/>
      <c r="Q228" s="89"/>
      <c r="R228" s="89"/>
      <c r="S228" s="89"/>
      <c r="T228" s="59"/>
      <c r="U228" s="59"/>
    </row>
    <row r="229" spans="2:21" ht="15">
      <c r="B229" s="92" t="s">
        <v>118</v>
      </c>
      <c r="C229" s="93">
        <f>C225+1</f>
        <v>41741</v>
      </c>
      <c r="D229" s="94" t="s">
        <v>122</v>
      </c>
      <c r="E229" s="95" t="s">
        <v>120</v>
      </c>
      <c r="F229" s="116" t="str">
        <f>'Women Super League'!A16</f>
        <v>WS-13</v>
      </c>
      <c r="G229" s="116" t="str">
        <f>'Women Super League'!B16</f>
        <v>Women Super League</v>
      </c>
      <c r="H229" s="116" t="str">
        <f>'Women Super League'!C16</f>
        <v>FLEUR-DE-LYS</v>
      </c>
      <c r="I229" s="116" t="str">
        <f>'Women Super League'!D16</f>
        <v>MELLIEHA</v>
      </c>
      <c r="J229" s="116">
        <f>'Women Super League'!E16</f>
        <v>3</v>
      </c>
      <c r="K229" s="116">
        <f>'Women Super League'!F16</f>
        <v>0</v>
      </c>
      <c r="L229" s="76"/>
      <c r="M229" s="81"/>
      <c r="N229" s="81"/>
      <c r="O229" s="89"/>
      <c r="P229" s="89"/>
      <c r="Q229" s="89"/>
      <c r="R229" s="89"/>
      <c r="S229" s="89"/>
      <c r="T229" s="59"/>
      <c r="U229" s="59"/>
    </row>
    <row r="230" spans="2:21" ht="15">
      <c r="B230" s="96"/>
      <c r="C230" s="97"/>
      <c r="D230" s="94" t="s">
        <v>123</v>
      </c>
      <c r="E230" s="95" t="s">
        <v>120</v>
      </c>
      <c r="F230" s="116" t="str">
        <f>'1st Round'!A40</f>
        <v>W-37</v>
      </c>
      <c r="G230" s="116" t="str">
        <f>'1st Round'!B40</f>
        <v>1st Round</v>
      </c>
      <c r="H230" s="116" t="str">
        <f>'1st Round'!C40</f>
        <v>FLYERS 2</v>
      </c>
      <c r="I230" s="116" t="str">
        <f>'1st Round'!D40</f>
        <v>FLYERS</v>
      </c>
      <c r="J230" s="116">
        <f>'1st Round'!E40</f>
        <v>0</v>
      </c>
      <c r="K230" s="116">
        <f>'1st Round'!F40</f>
        <v>3</v>
      </c>
      <c r="L230" s="81"/>
      <c r="M230" s="81"/>
      <c r="N230" s="81"/>
      <c r="O230" s="89"/>
      <c r="P230" s="89"/>
      <c r="Q230" s="89"/>
      <c r="R230" s="89"/>
      <c r="S230" s="89"/>
      <c r="T230" s="59"/>
      <c r="U230" s="59"/>
    </row>
    <row r="231" spans="2:21" ht="15">
      <c r="B231" s="96"/>
      <c r="C231" s="97"/>
      <c r="D231" s="94" t="s">
        <v>123</v>
      </c>
      <c r="E231" s="95" t="s">
        <v>124</v>
      </c>
      <c r="F231" s="116" t="str">
        <f>'Women 1st Division'!A18</f>
        <v>W1-15</v>
      </c>
      <c r="G231" s="116" t="str">
        <f>'Women 1st Division'!B18</f>
        <v>Women 1st Div</v>
      </c>
      <c r="H231" s="116" t="str">
        <f>'Women 1st Division'!C18</f>
        <v>QORMI</v>
      </c>
      <c r="I231" s="116" t="str">
        <f>'Women 1st Division'!D18</f>
        <v>PLAYVOLLEY GENERAL MEMBRANE</v>
      </c>
      <c r="J231" s="116">
        <f>'Women 1st Division'!E18</f>
        <v>0</v>
      </c>
      <c r="K231" s="116">
        <f>'Women 1st Division'!F18</f>
        <v>3</v>
      </c>
      <c r="L231" s="81"/>
      <c r="M231" s="81"/>
      <c r="N231" s="81"/>
      <c r="O231" s="89"/>
      <c r="P231" s="89"/>
      <c r="Q231" s="89"/>
      <c r="R231" s="89"/>
      <c r="S231" s="89"/>
      <c r="T231" s="59"/>
      <c r="U231" s="59"/>
    </row>
    <row r="232" spans="2:21" ht="15">
      <c r="B232" s="96"/>
      <c r="C232" s="97"/>
      <c r="D232" s="94" t="s">
        <v>123</v>
      </c>
      <c r="E232" s="95" t="s">
        <v>124</v>
      </c>
      <c r="F232" s="116" t="str">
        <f>'Women 1st Division'!A19</f>
        <v>W1-16</v>
      </c>
      <c r="G232" s="116" t="str">
        <f>'Women 1st Division'!B19</f>
        <v>Women 1st Div</v>
      </c>
      <c r="H232" s="116" t="str">
        <f>'Women 1st Division'!C19</f>
        <v>CITADEL INSURANCE PHOENIX</v>
      </c>
      <c r="I232" s="116" t="str">
        <f>'Women 1st Division'!D19</f>
        <v>MGARR</v>
      </c>
      <c r="J232" s="116">
        <f>'Women 1st Division'!E19</f>
        <v>3</v>
      </c>
      <c r="K232" s="116">
        <f>'Women 1st Division'!F19</f>
        <v>2</v>
      </c>
      <c r="L232" s="81"/>
      <c r="M232" s="81"/>
      <c r="N232" s="81"/>
      <c r="O232" s="89"/>
      <c r="P232" s="89"/>
      <c r="Q232" s="89"/>
      <c r="R232" s="89"/>
      <c r="S232" s="89"/>
      <c r="T232" s="59"/>
      <c r="U232" s="59"/>
    </row>
    <row r="233" spans="2:21" ht="15">
      <c r="B233" s="14"/>
      <c r="C233" s="90"/>
      <c r="D233" s="91"/>
      <c r="E233" s="5"/>
      <c r="F233" s="55"/>
      <c r="G233" s="55"/>
      <c r="H233" s="55"/>
      <c r="I233" s="55"/>
      <c r="J233" s="55"/>
      <c r="K233" s="55"/>
      <c r="L233" s="81"/>
      <c r="M233" s="81"/>
      <c r="N233" s="81"/>
      <c r="O233" s="89"/>
      <c r="P233" s="89"/>
      <c r="Q233" s="89"/>
      <c r="R233" s="89"/>
      <c r="S233" s="89"/>
      <c r="T233" s="59"/>
      <c r="U233" s="59"/>
    </row>
    <row r="234" spans="2:21" ht="15">
      <c r="B234" s="102" t="s">
        <v>117</v>
      </c>
      <c r="C234" s="103">
        <f>C225+7</f>
        <v>41747</v>
      </c>
      <c r="D234" s="117"/>
      <c r="E234" s="127" t="s">
        <v>120</v>
      </c>
      <c r="F234" s="313"/>
      <c r="G234" s="313"/>
      <c r="H234" s="313"/>
      <c r="I234" s="313"/>
      <c r="J234" s="313"/>
      <c r="K234" s="313"/>
      <c r="L234" s="81"/>
      <c r="M234" s="81"/>
      <c r="N234" s="81"/>
      <c r="O234" s="89"/>
      <c r="P234" s="89"/>
      <c r="Q234" s="89"/>
      <c r="R234" s="89"/>
      <c r="S234" s="89"/>
      <c r="T234" s="59"/>
      <c r="U234" s="59"/>
    </row>
    <row r="235" spans="2:21" ht="15">
      <c r="B235" s="106"/>
      <c r="C235" s="107"/>
      <c r="D235" s="104" t="s">
        <v>119</v>
      </c>
      <c r="E235" s="108" t="s">
        <v>120</v>
      </c>
      <c r="F235" s="6" t="str">
        <f>'Women U16'!A18</f>
        <v>W16-15</v>
      </c>
      <c r="G235" s="6" t="str">
        <f>'Women U16'!B18</f>
        <v>Women U16</v>
      </c>
      <c r="H235" s="6" t="str">
        <f>'Women U16'!C18</f>
        <v>PAOLA HIBS</v>
      </c>
      <c r="I235" s="6" t="str">
        <f>'Women U16'!D18</f>
        <v>FLYERS</v>
      </c>
      <c r="J235" s="6">
        <f>'Women U16'!E18</f>
        <v>3</v>
      </c>
      <c r="K235" s="6">
        <f>'Women U16'!F18</f>
        <v>0</v>
      </c>
      <c r="L235" s="76"/>
      <c r="M235" s="81"/>
      <c r="N235" s="81"/>
      <c r="O235" s="89"/>
      <c r="P235" s="89"/>
      <c r="Q235" s="89"/>
      <c r="R235" s="89"/>
      <c r="S235" s="89"/>
      <c r="T235" s="59"/>
      <c r="U235" s="59"/>
    </row>
    <row r="236" spans="2:21" ht="15">
      <c r="B236" s="106"/>
      <c r="C236" s="107"/>
      <c r="D236" s="104" t="s">
        <v>119</v>
      </c>
      <c r="E236" s="108" t="s">
        <v>120</v>
      </c>
      <c r="F236" s="6" t="str">
        <f>'Women Super League'!A18</f>
        <v>WS-15</v>
      </c>
      <c r="G236" s="6" t="str">
        <f>'Women Super League'!B18</f>
        <v>Women Super League</v>
      </c>
      <c r="H236" s="6" t="str">
        <f>'Women Super League'!C18</f>
        <v>FLYERS 2</v>
      </c>
      <c r="I236" s="6" t="str">
        <f>'Women Super League'!D18</f>
        <v>FLEUR-DE-LYS</v>
      </c>
      <c r="J236" s="6">
        <f>'Women Super League'!E18</f>
        <v>1</v>
      </c>
      <c r="K236" s="6">
        <f>'Women Super League'!F18</f>
        <v>3</v>
      </c>
      <c r="L236"/>
      <c r="M236" s="81"/>
      <c r="N236" s="81"/>
      <c r="O236" s="89"/>
      <c r="P236" s="89"/>
      <c r="Q236" s="89"/>
      <c r="R236" s="89"/>
      <c r="S236" s="89"/>
      <c r="T236" s="59"/>
      <c r="U236" s="59"/>
    </row>
    <row r="237" spans="2:21" ht="15">
      <c r="B237" s="106"/>
      <c r="C237" s="107"/>
      <c r="D237" s="104" t="s">
        <v>121</v>
      </c>
      <c r="E237" s="108" t="s">
        <v>120</v>
      </c>
      <c r="F237" s="6" t="str">
        <f>'Women 1st Division'!A20</f>
        <v>W1-17</v>
      </c>
      <c r="G237" s="6" t="str">
        <f>'Women 1st Division'!B20</f>
        <v>Women 1st Div</v>
      </c>
      <c r="H237" s="6" t="str">
        <f>'Women 1st Division'!C20</f>
        <v>PLAYVOLLEY GENERAL MEMBRANE</v>
      </c>
      <c r="I237" s="6" t="str">
        <f>'Women 1st Division'!D20</f>
        <v>CITADEL INSURANCE PHOENIX</v>
      </c>
      <c r="J237" s="6">
        <f>'Women 1st Division'!E20</f>
        <v>3</v>
      </c>
      <c r="K237" s="6">
        <f>'Women 1st Division'!F20</f>
        <v>0</v>
      </c>
      <c r="L237"/>
      <c r="M237" s="81"/>
      <c r="N237" s="81"/>
      <c r="O237" s="89"/>
      <c r="P237" s="89"/>
      <c r="Q237" s="89"/>
      <c r="R237" s="89"/>
      <c r="S237" s="89"/>
      <c r="T237" s="59"/>
      <c r="U237" s="59"/>
    </row>
    <row r="238" spans="2:21" ht="15">
      <c r="B238" s="106"/>
      <c r="C238" s="107"/>
      <c r="D238" s="104" t="s">
        <v>121</v>
      </c>
      <c r="E238" s="108" t="s">
        <v>120</v>
      </c>
      <c r="F238" s="6" t="str">
        <f>'Women 1st Division'!A23</f>
        <v>W1-20</v>
      </c>
      <c r="G238" s="6" t="str">
        <f>'Women 1st Division'!B23</f>
        <v>Women 1st Div</v>
      </c>
      <c r="H238" s="6" t="str">
        <f>'Women 1st Division'!C23</f>
        <v>MGARR</v>
      </c>
      <c r="I238" s="6" t="str">
        <f>'Women 1st Division'!D23</f>
        <v>QORMI</v>
      </c>
      <c r="J238" s="6">
        <f>'Women 1st Division'!E23</f>
        <v>3</v>
      </c>
      <c r="K238" s="6">
        <f>'Women 1st Division'!F23</f>
        <v>1</v>
      </c>
      <c r="L238" s="81"/>
      <c r="M238" s="81"/>
      <c r="N238" s="81"/>
      <c r="O238" s="89"/>
      <c r="P238" s="89"/>
      <c r="Q238" s="89"/>
      <c r="R238" s="89"/>
      <c r="S238" s="89"/>
      <c r="T238" s="59"/>
      <c r="U238" s="59"/>
    </row>
    <row r="239" spans="2:21" ht="6" customHeight="1">
      <c r="B239" s="106"/>
      <c r="C239" s="107"/>
      <c r="D239" s="109"/>
      <c r="E239" s="110"/>
      <c r="F239" s="111"/>
      <c r="G239" s="111"/>
      <c r="H239" s="111"/>
      <c r="I239" s="111"/>
      <c r="J239" s="111"/>
      <c r="K239" s="111"/>
      <c r="L239" s="81"/>
      <c r="M239" s="81"/>
      <c r="N239" s="81"/>
      <c r="O239" s="89"/>
      <c r="P239" s="89"/>
      <c r="Q239" s="89"/>
      <c r="R239" s="89"/>
      <c r="S239" s="89"/>
      <c r="T239" s="59"/>
      <c r="U239" s="59"/>
    </row>
    <row r="240" spans="2:21" ht="15">
      <c r="B240" s="102" t="s">
        <v>118</v>
      </c>
      <c r="C240" s="112">
        <f>C234+1</f>
        <v>41748</v>
      </c>
      <c r="D240" s="104" t="s">
        <v>122</v>
      </c>
      <c r="E240" s="108" t="s">
        <v>120</v>
      </c>
      <c r="F240" s="6" t="str">
        <f>'Women National-Fr.Parnis Cup'!A9</f>
        <v>WC-06</v>
      </c>
      <c r="G240" s="6" t="str">
        <f>'Women National-Fr.Parnis Cup'!B9</f>
        <v>Women National (Fr.Parnis) Cup</v>
      </c>
      <c r="H240" s="6" t="str">
        <f>'Women National-Fr.Parnis Cup'!C9</f>
        <v>FLYERS</v>
      </c>
      <c r="I240" s="6" t="str">
        <f>'Women National-Fr.Parnis Cup'!D9</f>
        <v>FLEUR-DE-LYS</v>
      </c>
      <c r="J240" s="6">
        <f>'Women National-Fr.Parnis Cup'!E9</f>
        <v>3</v>
      </c>
      <c r="K240" s="6">
        <f>'Women National-Fr.Parnis Cup'!F9</f>
        <v>1</v>
      </c>
      <c r="L240"/>
      <c r="M240" s="81"/>
      <c r="N240" s="81"/>
      <c r="O240" s="89"/>
      <c r="P240" s="89"/>
      <c r="Q240" s="89"/>
      <c r="R240" s="89"/>
      <c r="S240" s="89"/>
      <c r="T240" s="59"/>
      <c r="U240" s="59"/>
    </row>
    <row r="241" spans="2:21" ht="15">
      <c r="B241" s="106"/>
      <c r="C241" s="107"/>
      <c r="D241" s="104" t="s">
        <v>123</v>
      </c>
      <c r="E241" s="108" t="s">
        <v>120</v>
      </c>
      <c r="F241" s="261" t="str">
        <f>'Women U18'!A14</f>
        <v>W18-11</v>
      </c>
      <c r="G241" s="261" t="str">
        <f>'Women U18'!B14</f>
        <v>Women U18</v>
      </c>
      <c r="H241" s="261" t="str">
        <f>'Women U18'!C14</f>
        <v>CITADEL INSURANCE PHOENIX</v>
      </c>
      <c r="I241" s="261" t="str">
        <f>'Women U18'!D14</f>
        <v>PAOLA HIBS</v>
      </c>
      <c r="J241" s="261">
        <f>'Women U18'!E14</f>
        <v>3</v>
      </c>
      <c r="K241" s="261">
        <f>'Women U18'!F14</f>
        <v>0</v>
      </c>
      <c r="L241"/>
      <c r="M241" s="81"/>
      <c r="N241" s="81"/>
      <c r="O241" s="89"/>
      <c r="P241" s="89"/>
      <c r="Q241" s="89"/>
      <c r="R241" s="89"/>
      <c r="S241" s="89"/>
      <c r="T241" s="59"/>
      <c r="U241" s="59"/>
    </row>
    <row r="242" spans="2:21" ht="15">
      <c r="B242" s="14"/>
      <c r="C242" s="90"/>
      <c r="D242" s="91"/>
      <c r="E242" s="5"/>
      <c r="F242" s="55"/>
      <c r="G242" s="55"/>
      <c r="H242" s="55"/>
      <c r="I242" s="55"/>
      <c r="J242" s="55"/>
      <c r="K242" s="55"/>
      <c r="L242" s="81"/>
      <c r="M242" s="81"/>
      <c r="N242" s="81"/>
      <c r="O242" s="89"/>
      <c r="P242" s="89"/>
      <c r="Q242" s="89"/>
      <c r="R242" s="89"/>
      <c r="S242" s="89"/>
      <c r="T242" s="59"/>
      <c r="U242" s="59"/>
    </row>
    <row r="243" spans="2:21" ht="15">
      <c r="B243" s="92" t="s">
        <v>117</v>
      </c>
      <c r="C243" s="93">
        <f>C234+7</f>
        <v>41754</v>
      </c>
      <c r="D243" s="140"/>
      <c r="E243" s="119" t="s">
        <v>120</v>
      </c>
      <c r="F243" s="305"/>
      <c r="G243" s="306"/>
      <c r="H243" s="306"/>
      <c r="I243" s="306"/>
      <c r="J243" s="306"/>
      <c r="K243" s="307"/>
      <c r="L243" s="81"/>
      <c r="M243" s="81"/>
      <c r="N243" s="81"/>
      <c r="O243" s="89"/>
      <c r="P243" s="89"/>
      <c r="Q243" s="89"/>
      <c r="R243" s="89"/>
      <c r="S243" s="89"/>
      <c r="T243" s="59"/>
      <c r="U243" s="59"/>
    </row>
    <row r="244" spans="2:21" ht="15">
      <c r="B244" s="96"/>
      <c r="C244" s="97"/>
      <c r="D244" s="271" t="s">
        <v>119</v>
      </c>
      <c r="E244" s="131" t="s">
        <v>120</v>
      </c>
      <c r="F244" s="270" t="str">
        <f>'Women Super League'!A23</f>
        <v>WS-20</v>
      </c>
      <c r="G244" s="270" t="str">
        <f>'Women Super League'!B23</f>
        <v>Women Super League</v>
      </c>
      <c r="H244" s="270" t="str">
        <f>'Women Super League'!C23</f>
        <v>MELLIEHA</v>
      </c>
      <c r="I244" s="270" t="str">
        <f>'Women Super League'!D23</f>
        <v>FLYERS 2</v>
      </c>
      <c r="J244" s="272">
        <f>'Women Super League'!E23</f>
        <v>0</v>
      </c>
      <c r="K244" s="272">
        <f>'Women Super League'!F23</f>
        <v>3</v>
      </c>
      <c r="M244" s="81"/>
      <c r="N244" s="81"/>
      <c r="O244" s="89"/>
      <c r="P244" s="89"/>
      <c r="Q244" s="89"/>
      <c r="R244" s="89"/>
      <c r="S244" s="89"/>
      <c r="T244" s="59"/>
      <c r="U244" s="59"/>
    </row>
    <row r="245" spans="2:21" ht="15">
      <c r="B245" s="96"/>
      <c r="C245" s="97"/>
      <c r="D245" s="271" t="s">
        <v>119</v>
      </c>
      <c r="E245" s="131" t="s">
        <v>120</v>
      </c>
      <c r="F245" s="270" t="str">
        <f>'Women 1st Division'!A22</f>
        <v>W1-19</v>
      </c>
      <c r="G245" s="270" t="str">
        <f>'Women 1st Division'!B22</f>
        <v>Women 1st Div</v>
      </c>
      <c r="H245" s="270" t="str">
        <f>'Women 1st Division'!C22</f>
        <v>BIRKIRKARA</v>
      </c>
      <c r="I245" s="270" t="str">
        <f>'Women 1st Division'!D22</f>
        <v>PLAYVOLLEY GENERAL MEMBRANE</v>
      </c>
      <c r="J245" s="272">
        <f>'Women 1st Division'!E22</f>
        <v>0</v>
      </c>
      <c r="K245" s="272">
        <f>'Women 1st Division'!F22</f>
        <v>3</v>
      </c>
      <c r="L245" s="81"/>
      <c r="M245" s="81"/>
      <c r="N245" s="81"/>
      <c r="O245" s="89"/>
      <c r="P245" s="89"/>
      <c r="Q245" s="89"/>
      <c r="R245" s="89"/>
      <c r="S245" s="89"/>
      <c r="T245" s="59"/>
      <c r="U245" s="59"/>
    </row>
    <row r="246" spans="2:21" ht="15">
      <c r="B246" s="96"/>
      <c r="C246" s="97"/>
      <c r="D246" s="273" t="s">
        <v>121</v>
      </c>
      <c r="E246" s="274" t="s">
        <v>120</v>
      </c>
      <c r="F246" s="275" t="str">
        <f>'Women Super League'!A20</f>
        <v>WS-17</v>
      </c>
      <c r="G246" s="275" t="str">
        <f>'Women Super League'!B20</f>
        <v>Women Super League</v>
      </c>
      <c r="H246" s="275" t="str">
        <f>'Women Super League'!C20</f>
        <v>FLEUR-DE-LYS</v>
      </c>
      <c r="I246" s="275" t="str">
        <f>'Women Super League'!D20</f>
        <v>PAOLA HIBS</v>
      </c>
      <c r="J246" s="276">
        <f>'Women Super League'!E20</f>
        <v>3</v>
      </c>
      <c r="K246" s="276">
        <f>'Women Super League'!F20</f>
        <v>1</v>
      </c>
      <c r="L246" s="81"/>
      <c r="M246" s="81"/>
      <c r="N246" s="81"/>
      <c r="O246" s="89"/>
      <c r="P246" s="89"/>
      <c r="Q246" s="89"/>
      <c r="R246" s="89"/>
      <c r="S246" s="89"/>
      <c r="T246" s="59"/>
      <c r="U246" s="59"/>
    </row>
    <row r="247" spans="2:21" ht="7.5" customHeight="1">
      <c r="B247" s="96"/>
      <c r="C247" s="97"/>
      <c r="D247" s="98"/>
      <c r="E247" s="99"/>
      <c r="F247" s="100"/>
      <c r="G247" s="100"/>
      <c r="H247" s="100"/>
      <c r="I247" s="100"/>
      <c r="J247" s="100"/>
      <c r="K247" s="100"/>
      <c r="M247" s="81"/>
      <c r="N247" s="81"/>
      <c r="O247" s="89"/>
      <c r="P247" s="89"/>
      <c r="Q247" s="89"/>
      <c r="R247" s="89"/>
      <c r="S247" s="89"/>
      <c r="T247" s="59"/>
      <c r="U247" s="59"/>
    </row>
    <row r="248" spans="2:21" ht="15">
      <c r="B248" s="238" t="s">
        <v>118</v>
      </c>
      <c r="C248" s="239">
        <f>C243+1</f>
        <v>41755</v>
      </c>
      <c r="D248" s="259" t="s">
        <v>123</v>
      </c>
      <c r="E248" s="141" t="s">
        <v>124</v>
      </c>
      <c r="F248" s="315" t="s">
        <v>311</v>
      </c>
      <c r="G248" s="316"/>
      <c r="H248" s="316"/>
      <c r="I248" s="316"/>
      <c r="J248" s="316"/>
      <c r="K248" s="317"/>
      <c r="M248" s="81"/>
      <c r="N248" s="81"/>
      <c r="O248" s="89"/>
      <c r="P248" s="89"/>
      <c r="Q248" s="89"/>
      <c r="R248" s="89"/>
      <c r="S248" s="89"/>
      <c r="T248" s="59"/>
      <c r="U248" s="59"/>
    </row>
    <row r="249" spans="2:21" ht="15">
      <c r="B249" s="14"/>
      <c r="C249" s="90"/>
      <c r="D249" s="91"/>
      <c r="E249" s="5"/>
      <c r="F249" s="55"/>
      <c r="G249" s="55"/>
      <c r="H249" s="55"/>
      <c r="I249" s="55"/>
      <c r="J249" s="55"/>
      <c r="K249" s="55"/>
      <c r="L249" s="81"/>
      <c r="M249" s="81"/>
      <c r="N249" s="81"/>
      <c r="O249" s="89"/>
      <c r="P249" s="89"/>
      <c r="Q249" s="89"/>
      <c r="R249" s="89"/>
      <c r="S249" s="89"/>
      <c r="T249" s="59"/>
      <c r="U249" s="59"/>
    </row>
    <row r="250" spans="2:21" ht="26.25">
      <c r="B250" s="304" t="s">
        <v>133</v>
      </c>
      <c r="C250" s="304"/>
      <c r="D250" s="304"/>
      <c r="E250" s="304"/>
      <c r="F250" s="304"/>
      <c r="G250" s="304"/>
      <c r="H250" s="304"/>
      <c r="I250" s="304"/>
      <c r="J250" s="304"/>
      <c r="K250" s="304"/>
      <c r="L250" s="81"/>
      <c r="M250" s="81"/>
      <c r="N250" s="81"/>
      <c r="O250" s="89"/>
      <c r="P250" s="89"/>
      <c r="Q250" s="89"/>
      <c r="R250" s="89"/>
      <c r="S250" s="89"/>
      <c r="T250" s="59"/>
      <c r="U250" s="59"/>
    </row>
    <row r="251" spans="2:21" ht="15">
      <c r="B251" s="14"/>
      <c r="C251" s="90"/>
      <c r="D251" s="91"/>
      <c r="E251" s="5"/>
      <c r="F251" s="55"/>
      <c r="G251" s="55"/>
      <c r="H251" s="55"/>
      <c r="I251" s="55"/>
      <c r="J251" s="55"/>
      <c r="K251" s="55"/>
      <c r="L251" s="81"/>
      <c r="M251" s="81"/>
      <c r="N251" s="81"/>
      <c r="O251" s="89"/>
      <c r="P251" s="89"/>
      <c r="Q251" s="89"/>
      <c r="R251" s="89"/>
      <c r="S251" s="89"/>
      <c r="T251" s="59"/>
      <c r="U251" s="59"/>
    </row>
    <row r="252" spans="2:21" ht="15">
      <c r="B252" s="102" t="s">
        <v>117</v>
      </c>
      <c r="C252" s="103">
        <f>C243+7</f>
        <v>41761</v>
      </c>
      <c r="D252" s="113" t="s">
        <v>119</v>
      </c>
      <c r="E252" s="134" t="s">
        <v>120</v>
      </c>
      <c r="F252" s="135" t="str">
        <f>'Women Super League'!A7</f>
        <v>WS-04</v>
      </c>
      <c r="G252" s="135" t="str">
        <f>'Women Super League'!B7</f>
        <v>Women Super League</v>
      </c>
      <c r="H252" s="135" t="str">
        <f>'Women Super League'!C7</f>
        <v>FLYERS</v>
      </c>
      <c r="I252" s="135" t="str">
        <f>'Women Super League'!D7</f>
        <v>PAOLA HIBS</v>
      </c>
      <c r="J252" s="7">
        <f>'Women Super League'!E7</f>
        <v>3</v>
      </c>
      <c r="K252" s="7">
        <f>'Women Super League'!F7</f>
        <v>2</v>
      </c>
      <c r="M252" s="81"/>
      <c r="N252" s="81"/>
      <c r="O252" s="89"/>
      <c r="P252" s="89"/>
      <c r="Q252" s="89"/>
      <c r="R252" s="89"/>
      <c r="S252" s="89"/>
      <c r="T252" s="59"/>
      <c r="U252" s="59"/>
    </row>
    <row r="253" spans="2:21" ht="15">
      <c r="B253" s="106"/>
      <c r="C253" s="107"/>
      <c r="D253" s="113" t="s">
        <v>121</v>
      </c>
      <c r="E253" s="134" t="s">
        <v>120</v>
      </c>
      <c r="F253" s="135" t="str">
        <f>'Women 1st Division'!A17</f>
        <v>W1-14</v>
      </c>
      <c r="G253" s="135" t="str">
        <f>'Women 1st Division'!B17</f>
        <v>Women 1st Div</v>
      </c>
      <c r="H253" s="135" t="str">
        <f>'Women 1st Division'!C17</f>
        <v>CITADEL INSURANCE PHOENIX</v>
      </c>
      <c r="I253" s="135" t="str">
        <f>'Women 1st Division'!D17</f>
        <v>BIRKIRKARA</v>
      </c>
      <c r="J253" s="7">
        <f>'Women 1st Division'!E17</f>
        <v>1</v>
      </c>
      <c r="K253" s="7">
        <f>'Women 1st Division'!F17</f>
        <v>3</v>
      </c>
      <c r="L253" s="81"/>
      <c r="M253" s="81"/>
      <c r="N253" s="81"/>
      <c r="O253" s="89"/>
      <c r="P253" s="89"/>
      <c r="Q253" s="89"/>
      <c r="R253" s="89"/>
      <c r="S253" s="89"/>
      <c r="T253" s="59"/>
      <c r="U253" s="59"/>
    </row>
    <row r="254" spans="2:21" ht="7.5" customHeight="1">
      <c r="B254" s="106"/>
      <c r="C254" s="107"/>
      <c r="D254" s="109"/>
      <c r="E254" s="110"/>
      <c r="F254" s="111"/>
      <c r="G254" s="111"/>
      <c r="H254" s="111"/>
      <c r="I254" s="111"/>
      <c r="J254" s="111"/>
      <c r="K254" s="111"/>
      <c r="L254" s="81"/>
      <c r="M254" s="81"/>
      <c r="N254" s="81"/>
      <c r="O254" s="89"/>
      <c r="P254" s="89"/>
      <c r="Q254" s="89"/>
      <c r="R254" s="89"/>
      <c r="S254" s="89"/>
      <c r="T254" s="59"/>
      <c r="U254" s="59"/>
    </row>
    <row r="255" spans="2:21" ht="15">
      <c r="B255" s="102" t="s">
        <v>118</v>
      </c>
      <c r="C255" s="112">
        <f>C252+1</f>
        <v>41762</v>
      </c>
      <c r="D255" s="113" t="s">
        <v>320</v>
      </c>
      <c r="E255" s="134" t="s">
        <v>120</v>
      </c>
      <c r="F255" s="261" t="str">
        <f>'Women U16'!A20</f>
        <v>W16-17</v>
      </c>
      <c r="G255" s="261" t="str">
        <f>'Women U16'!B20</f>
        <v>Women U16</v>
      </c>
      <c r="H255" s="261" t="str">
        <f>'Women U16'!C20</f>
        <v>FLYERS</v>
      </c>
      <c r="I255" s="261" t="str">
        <f>'Women U16'!D20</f>
        <v>CITADEL INSURANCE PHOENIX</v>
      </c>
      <c r="J255" s="261">
        <f>'Women U16'!E20</f>
        <v>0</v>
      </c>
      <c r="K255" s="261">
        <f>'Women U16'!F20</f>
        <v>3</v>
      </c>
      <c r="L255" s="81"/>
      <c r="M255" s="81"/>
      <c r="N255" s="81"/>
      <c r="O255" s="89"/>
      <c r="P255" s="89"/>
      <c r="Q255" s="89"/>
      <c r="R255" s="89"/>
      <c r="S255" s="89"/>
      <c r="T255" s="59"/>
      <c r="U255" s="59"/>
    </row>
    <row r="256" spans="2:21" ht="15">
      <c r="B256" s="106"/>
      <c r="C256" s="107"/>
      <c r="D256" s="113" t="s">
        <v>122</v>
      </c>
      <c r="E256" s="134" t="s">
        <v>120</v>
      </c>
      <c r="F256" s="261" t="str">
        <f>'Women Super League'!A14</f>
        <v>WS-11</v>
      </c>
      <c r="G256" s="261" t="str">
        <f>'Women Super League'!B14</f>
        <v>Women Super League</v>
      </c>
      <c r="H256" s="261" t="str">
        <f>'Women Super League'!C14</f>
        <v>MELLIEHA</v>
      </c>
      <c r="I256" s="261" t="str">
        <f>'Women Super League'!D14</f>
        <v>FLYERS</v>
      </c>
      <c r="J256" s="261">
        <f>'Women Super League'!E14</f>
        <v>0</v>
      </c>
      <c r="K256" s="261">
        <f>'Women Super League'!F14</f>
        <v>3</v>
      </c>
      <c r="L256" s="81"/>
      <c r="M256" s="81"/>
      <c r="N256" s="81"/>
      <c r="O256" s="89"/>
      <c r="P256" s="89"/>
      <c r="Q256" s="89"/>
      <c r="R256" s="89"/>
      <c r="S256" s="89"/>
      <c r="T256" s="59"/>
      <c r="U256" s="59"/>
    </row>
    <row r="257" spans="2:21" ht="15">
      <c r="B257" s="106"/>
      <c r="C257" s="107"/>
      <c r="D257" s="113" t="s">
        <v>123</v>
      </c>
      <c r="E257" s="134" t="s">
        <v>120</v>
      </c>
      <c r="F257" s="135" t="str">
        <f>'Women U18'!A12</f>
        <v>W18-09</v>
      </c>
      <c r="G257" s="135" t="str">
        <f>'Women U18'!B12</f>
        <v>Women U18</v>
      </c>
      <c r="H257" s="135" t="str">
        <f>'Women U18'!C12</f>
        <v>CITADEL INSURANCE PHOENIX</v>
      </c>
      <c r="I257" s="135" t="str">
        <f>'Women U18'!D12</f>
        <v>FLYERS</v>
      </c>
      <c r="J257" s="11">
        <f>'Women U18'!E12</f>
        <v>3</v>
      </c>
      <c r="K257" s="11">
        <f>'Women U18'!F12</f>
        <v>1</v>
      </c>
      <c r="L257" s="81"/>
      <c r="M257" s="81"/>
      <c r="N257" s="81"/>
      <c r="O257" s="89"/>
      <c r="P257" s="89"/>
      <c r="Q257" s="89"/>
      <c r="R257" s="89"/>
      <c r="S257" s="89"/>
      <c r="T257" s="59"/>
      <c r="U257" s="59"/>
    </row>
    <row r="258" spans="2:21" ht="15">
      <c r="B258" s="14"/>
      <c r="C258" s="90"/>
      <c r="D258" s="148"/>
      <c r="E258" s="142"/>
      <c r="F258" s="143"/>
      <c r="G258" s="143"/>
      <c r="H258" s="143"/>
      <c r="I258" s="143"/>
      <c r="J258" s="144"/>
      <c r="K258" s="144"/>
      <c r="L258" s="81"/>
      <c r="M258" s="81"/>
      <c r="N258" s="81"/>
      <c r="O258" s="89"/>
      <c r="P258" s="89"/>
      <c r="Q258" s="89"/>
      <c r="R258" s="89"/>
      <c r="S258" s="89"/>
      <c r="T258" s="59"/>
      <c r="U258" s="59"/>
    </row>
    <row r="259" spans="1:21" s="14" customFormat="1" ht="15">
      <c r="A259" s="145"/>
      <c r="B259" s="102" t="s">
        <v>117</v>
      </c>
      <c r="C259" s="112">
        <f>C252+7</f>
        <v>41768</v>
      </c>
      <c r="D259" s="117" t="s">
        <v>119</v>
      </c>
      <c r="E259" s="108" t="s">
        <v>120</v>
      </c>
      <c r="F259" s="6" t="str">
        <f>'Women National-Fr.Parnis Cup'!A10</f>
        <v>WC-07</v>
      </c>
      <c r="G259" s="6" t="str">
        <f>'Women National-Fr.Parnis Cup'!B10</f>
        <v>Women National (Fr.Parnis) Cup</v>
      </c>
      <c r="H259" s="6" t="str">
        <f>'Women National-Fr.Parnis Cup'!C10</f>
        <v>FLEUR-DE-LYS</v>
      </c>
      <c r="I259" s="6" t="str">
        <f>'Women National-Fr.Parnis Cup'!D10</f>
        <v>FLYERS</v>
      </c>
      <c r="J259" s="6">
        <f>'Women National-Fr.Parnis Cup'!E10</f>
        <v>3</v>
      </c>
      <c r="K259" s="6">
        <f>'Women National-Fr.Parnis Cup'!F10</f>
        <v>0</v>
      </c>
      <c r="L259" s="355"/>
      <c r="M259" s="81"/>
      <c r="N259" s="81"/>
      <c r="O259" s="89"/>
      <c r="P259" s="89"/>
      <c r="Q259" s="89"/>
      <c r="R259" s="89"/>
      <c r="S259" s="89"/>
      <c r="T259" s="89"/>
      <c r="U259" s="89"/>
    </row>
    <row r="260" spans="1:21" s="14" customFormat="1" ht="15">
      <c r="A260" s="145"/>
      <c r="B260" s="106"/>
      <c r="C260" s="107"/>
      <c r="D260" s="198" t="s">
        <v>121</v>
      </c>
      <c r="E260" s="105" t="s">
        <v>120</v>
      </c>
      <c r="F260" s="6" t="str">
        <f>'Women Super League'!A15</f>
        <v>WS-12</v>
      </c>
      <c r="G260" s="6" t="str">
        <f>'Women Super League'!B15</f>
        <v>Women Super League</v>
      </c>
      <c r="H260" s="6" t="str">
        <f>'Women Super League'!C15</f>
        <v>FLYERS 2</v>
      </c>
      <c r="I260" s="6" t="str">
        <f>'Women Super League'!D15</f>
        <v>PAOLA HIBS</v>
      </c>
      <c r="J260" s="6">
        <f>'Women Super League'!E15</f>
        <v>1</v>
      </c>
      <c r="K260" s="6">
        <f>'Women Super League'!F15</f>
        <v>3</v>
      </c>
      <c r="L260" s="81"/>
      <c r="M260" s="81"/>
      <c r="N260" s="81"/>
      <c r="O260" s="89"/>
      <c r="P260" s="89"/>
      <c r="Q260" s="89"/>
      <c r="R260" s="89"/>
      <c r="S260" s="89"/>
      <c r="T260" s="89"/>
      <c r="U260" s="89"/>
    </row>
    <row r="261" spans="2:21" ht="7.5" customHeight="1">
      <c r="B261" s="106"/>
      <c r="C261" s="107"/>
      <c r="D261" s="287"/>
      <c r="E261" s="127"/>
      <c r="F261" s="136"/>
      <c r="G261" s="136"/>
      <c r="H261" s="136"/>
      <c r="I261" s="136"/>
      <c r="J261" s="136"/>
      <c r="K261" s="136"/>
      <c r="L261" s="81"/>
      <c r="M261" s="81"/>
      <c r="N261" s="81"/>
      <c r="O261" s="89"/>
      <c r="P261" s="89"/>
      <c r="Q261" s="89"/>
      <c r="R261" s="89"/>
      <c r="S261" s="89"/>
      <c r="T261" s="59"/>
      <c r="U261" s="59"/>
    </row>
    <row r="262" spans="2:21" ht="15">
      <c r="B262" s="290" t="s">
        <v>118</v>
      </c>
      <c r="C262" s="292">
        <f>C259+1</f>
        <v>41769</v>
      </c>
      <c r="D262" s="198" t="s">
        <v>123</v>
      </c>
      <c r="E262" s="241" t="s">
        <v>120</v>
      </c>
      <c r="F262" s="261" t="str">
        <f>'Women National-Fr.Parnis Cup'!A11</f>
        <v>WC-08</v>
      </c>
      <c r="G262" s="261" t="str">
        <f>'Women National-Fr.Parnis Cup'!B11</f>
        <v>Women National (Fr.Parnis) Cup</v>
      </c>
      <c r="H262" s="261" t="str">
        <f>'Women National-Fr.Parnis Cup'!C11</f>
        <v>FLYERS</v>
      </c>
      <c r="I262" s="261" t="str">
        <f>'Women National-Fr.Parnis Cup'!D11</f>
        <v>FLEUR-DE-LYS</v>
      </c>
      <c r="J262" s="261">
        <f>'Women National-Fr.Parnis Cup'!E11</f>
        <v>3</v>
      </c>
      <c r="K262" s="261">
        <f>'Women National-Fr.Parnis Cup'!F11</f>
        <v>1</v>
      </c>
      <c r="L262" s="81" t="s">
        <v>316</v>
      </c>
      <c r="M262" s="81"/>
      <c r="N262" s="81"/>
      <c r="O262" s="89"/>
      <c r="P262" s="89"/>
      <c r="Q262" s="89"/>
      <c r="R262" s="89"/>
      <c r="S262" s="89"/>
      <c r="T262" s="59"/>
      <c r="U262" s="59"/>
    </row>
    <row r="263" spans="1:21" s="279" customFormat="1" ht="15.75" thickBot="1">
      <c r="A263" s="278"/>
      <c r="C263" s="280"/>
      <c r="D263" s="281"/>
      <c r="E263" s="282"/>
      <c r="F263" s="283"/>
      <c r="G263" s="283"/>
      <c r="H263" s="283"/>
      <c r="I263" s="283"/>
      <c r="J263" s="283"/>
      <c r="K263" s="283"/>
      <c r="L263" s="284"/>
      <c r="M263" s="284"/>
      <c r="N263" s="284"/>
      <c r="O263" s="285"/>
      <c r="P263" s="285"/>
      <c r="Q263" s="285"/>
      <c r="R263" s="285"/>
      <c r="S263" s="285"/>
      <c r="T263" s="285"/>
      <c r="U263" s="285"/>
    </row>
    <row r="264" spans="2:21" ht="15">
      <c r="B264" s="14"/>
      <c r="C264" s="90"/>
      <c r="D264" s="91"/>
      <c r="E264" s="5"/>
      <c r="F264" s="55"/>
      <c r="G264" s="55"/>
      <c r="H264" s="55"/>
      <c r="I264" s="55"/>
      <c r="J264" s="55"/>
      <c r="K264" s="55"/>
      <c r="L264" s="81"/>
      <c r="M264" s="81"/>
      <c r="N264" s="81"/>
      <c r="O264" s="89"/>
      <c r="P264" s="89"/>
      <c r="Q264" s="89"/>
      <c r="R264" s="89"/>
      <c r="S264" s="89"/>
      <c r="T264" s="59"/>
      <c r="U264" s="59"/>
    </row>
    <row r="265" spans="2:21" ht="15">
      <c r="B265" s="102" t="s">
        <v>117</v>
      </c>
      <c r="C265" s="112">
        <v>42140</v>
      </c>
      <c r="D265" s="104" t="s">
        <v>119</v>
      </c>
      <c r="E265" s="108" t="s">
        <v>120</v>
      </c>
      <c r="F265" s="325" t="s">
        <v>126</v>
      </c>
      <c r="G265" s="326"/>
      <c r="H265" s="326"/>
      <c r="I265" s="326"/>
      <c r="J265" s="326"/>
      <c r="K265" s="327"/>
      <c r="L265" s="81"/>
      <c r="M265" s="81"/>
      <c r="N265" s="81"/>
      <c r="O265" s="89"/>
      <c r="P265" s="89"/>
      <c r="Q265" s="89"/>
      <c r="R265" s="89"/>
      <c r="S265" s="89"/>
      <c r="T265" s="59"/>
      <c r="U265" s="59"/>
    </row>
    <row r="266" spans="2:21" ht="6.75" customHeight="1">
      <c r="B266" s="106"/>
      <c r="C266" s="107"/>
      <c r="D266" s="291"/>
      <c r="E266" s="127"/>
      <c r="F266" s="136"/>
      <c r="G266" s="136"/>
      <c r="H266" s="136"/>
      <c r="I266" s="136"/>
      <c r="J266" s="136"/>
      <c r="K266" s="136"/>
      <c r="L266" s="81"/>
      <c r="M266" s="81"/>
      <c r="N266" s="81"/>
      <c r="O266" s="89"/>
      <c r="P266" s="89"/>
      <c r="Q266" s="89"/>
      <c r="R266" s="89"/>
      <c r="S266" s="89"/>
      <c r="T266" s="59"/>
      <c r="U266" s="59"/>
    </row>
    <row r="267" spans="2:21" ht="15">
      <c r="B267" s="290" t="s">
        <v>118</v>
      </c>
      <c r="C267" s="199">
        <f>C265+1</f>
        <v>42141</v>
      </c>
      <c r="D267" s="198" t="s">
        <v>122</v>
      </c>
      <c r="E267" s="241" t="s">
        <v>120</v>
      </c>
      <c r="F267" s="328" t="s">
        <v>126</v>
      </c>
      <c r="G267" s="328"/>
      <c r="H267" s="328"/>
      <c r="I267" s="328"/>
      <c r="J267" s="328"/>
      <c r="K267" s="328"/>
      <c r="L267" s="81"/>
      <c r="M267" s="81"/>
      <c r="N267" s="81"/>
      <c r="O267" s="89"/>
      <c r="P267" s="89"/>
      <c r="Q267" s="89"/>
      <c r="R267" s="89"/>
      <c r="S267" s="89"/>
      <c r="T267" s="59"/>
      <c r="U267" s="59"/>
    </row>
    <row r="268" spans="2:21" ht="15">
      <c r="B268" s="106"/>
      <c r="C268" s="107"/>
      <c r="D268" s="198" t="s">
        <v>119</v>
      </c>
      <c r="E268" s="241" t="s">
        <v>124</v>
      </c>
      <c r="F268" s="303" t="s">
        <v>289</v>
      </c>
      <c r="G268" s="303"/>
      <c r="H268" s="303"/>
      <c r="I268" s="303"/>
      <c r="J268" s="303"/>
      <c r="K268" s="303"/>
      <c r="L268" s="81"/>
      <c r="M268" s="81"/>
      <c r="N268" s="81"/>
      <c r="O268" s="89"/>
      <c r="P268" s="89"/>
      <c r="Q268" s="89"/>
      <c r="R268" s="89"/>
      <c r="S268" s="89"/>
      <c r="T268" s="59"/>
      <c r="U268" s="59"/>
    </row>
    <row r="269" spans="2:21" ht="15">
      <c r="B269" s="14"/>
      <c r="C269" s="90"/>
      <c r="D269" s="91"/>
      <c r="E269" s="5"/>
      <c r="F269" s="55"/>
      <c r="G269" s="55"/>
      <c r="H269" s="55"/>
      <c r="I269" s="55"/>
      <c r="J269" s="55"/>
      <c r="K269" s="55"/>
      <c r="L269" s="81"/>
      <c r="M269" s="81"/>
      <c r="N269" s="81"/>
      <c r="O269" s="89"/>
      <c r="P269" s="89"/>
      <c r="Q269" s="89"/>
      <c r="R269" s="89"/>
      <c r="S269" s="89"/>
      <c r="T269" s="59"/>
      <c r="U269" s="59"/>
    </row>
    <row r="270" spans="2:21" ht="15">
      <c r="B270" s="102" t="s">
        <v>117</v>
      </c>
      <c r="C270" s="112">
        <v>42147</v>
      </c>
      <c r="D270" s="104" t="s">
        <v>119</v>
      </c>
      <c r="E270" s="108" t="s">
        <v>120</v>
      </c>
      <c r="F270" s="6" t="str">
        <f>'Women U16'!A9</f>
        <v>W16-06</v>
      </c>
      <c r="G270" s="6" t="str">
        <f>'Women U16'!B9</f>
        <v>Women U16</v>
      </c>
      <c r="H270" s="6" t="str">
        <f>'Women U16'!C9</f>
        <v>PAOLA HIBS</v>
      </c>
      <c r="I270" s="6" t="str">
        <f>'Women U16'!D9</f>
        <v>FLEUR-DE-LYS</v>
      </c>
      <c r="J270" s="6">
        <f>'Women U16'!E9</f>
        <v>0</v>
      </c>
      <c r="K270" s="6">
        <f>'Women U16'!F9</f>
        <v>3</v>
      </c>
      <c r="L270" s="81"/>
      <c r="M270" s="81"/>
      <c r="N270" s="81"/>
      <c r="O270" s="89"/>
      <c r="P270" s="89"/>
      <c r="Q270" s="89"/>
      <c r="R270" s="89"/>
      <c r="S270" s="89"/>
      <c r="T270" s="59"/>
      <c r="U270" s="59"/>
    </row>
    <row r="271" spans="2:21" ht="7.5" customHeight="1">
      <c r="B271" s="106"/>
      <c r="C271" s="107"/>
      <c r="D271" s="146"/>
      <c r="E271" s="108"/>
      <c r="F271" s="6"/>
      <c r="G271" s="6"/>
      <c r="H271" s="6"/>
      <c r="I271" s="6"/>
      <c r="J271" s="6"/>
      <c r="K271" s="6"/>
      <c r="L271" s="81"/>
      <c r="M271" s="81"/>
      <c r="N271" s="81"/>
      <c r="O271" s="89"/>
      <c r="P271" s="89"/>
      <c r="Q271" s="89"/>
      <c r="R271" s="89"/>
      <c r="S271" s="89"/>
      <c r="T271" s="59"/>
      <c r="U271" s="59"/>
    </row>
    <row r="272" spans="2:21" ht="15">
      <c r="B272" s="102" t="s">
        <v>118</v>
      </c>
      <c r="C272" s="103">
        <f>C270+1</f>
        <v>42148</v>
      </c>
      <c r="D272" s="104" t="s">
        <v>122</v>
      </c>
      <c r="E272" s="108" t="s">
        <v>120</v>
      </c>
      <c r="F272" s="6" t="str">
        <f>'Women U16'!A21</f>
        <v>W16-18</v>
      </c>
      <c r="G272" s="6" t="str">
        <f>'Women U16'!B21</f>
        <v>Women U16</v>
      </c>
      <c r="H272" s="6" t="str">
        <f>'Women U16'!C21</f>
        <v>PAOLA HIBS</v>
      </c>
      <c r="I272" s="6" t="str">
        <f>'Women U16'!D21</f>
        <v>FLEUR-DE-LYS</v>
      </c>
      <c r="J272" s="6">
        <f>'Women U16'!E21</f>
        <v>0</v>
      </c>
      <c r="K272" s="6">
        <f>'Women U16'!F21</f>
        <v>0</v>
      </c>
      <c r="L272" s="81"/>
      <c r="M272" s="81"/>
      <c r="N272" s="81"/>
      <c r="O272" s="89"/>
      <c r="P272" s="89"/>
      <c r="Q272" s="89"/>
      <c r="R272" s="89"/>
      <c r="S272" s="89"/>
      <c r="T272" s="59"/>
      <c r="U272" s="59"/>
    </row>
    <row r="273" spans="2:21" ht="15">
      <c r="B273" s="14"/>
      <c r="C273" s="90"/>
      <c r="D273" s="91"/>
      <c r="E273" s="5"/>
      <c r="F273" s="55"/>
      <c r="G273" s="55"/>
      <c r="H273" s="55"/>
      <c r="I273" s="55"/>
      <c r="J273" s="55"/>
      <c r="K273" s="55"/>
      <c r="L273" s="81"/>
      <c r="M273" s="81"/>
      <c r="N273" s="81"/>
      <c r="O273" s="89"/>
      <c r="P273" s="89"/>
      <c r="Q273" s="89"/>
      <c r="R273" s="89"/>
      <c r="S273" s="89"/>
      <c r="T273" s="59"/>
      <c r="U273" s="59"/>
    </row>
    <row r="274" spans="2:21" ht="15">
      <c r="B274" s="14"/>
      <c r="C274" s="90"/>
      <c r="D274" s="91"/>
      <c r="E274" s="5"/>
      <c r="F274" s="55"/>
      <c r="G274" s="55"/>
      <c r="H274" s="55"/>
      <c r="I274" s="55"/>
      <c r="J274" s="55"/>
      <c r="K274" s="55"/>
      <c r="L274" s="81"/>
      <c r="M274" s="81"/>
      <c r="N274" s="81"/>
      <c r="O274" s="89"/>
      <c r="P274" s="89"/>
      <c r="Q274" s="89"/>
      <c r="R274" s="89"/>
      <c r="S274" s="89"/>
      <c r="T274" s="59"/>
      <c r="U274" s="59"/>
    </row>
    <row r="275" spans="2:21" ht="15">
      <c r="B275" s="14"/>
      <c r="C275" s="90"/>
      <c r="D275" s="91"/>
      <c r="E275" s="5"/>
      <c r="F275" s="55"/>
      <c r="G275" s="55"/>
      <c r="H275" s="55"/>
      <c r="I275" s="55"/>
      <c r="J275" s="55"/>
      <c r="K275" s="55"/>
      <c r="L275" s="81"/>
      <c r="M275" s="81"/>
      <c r="N275" s="81"/>
      <c r="O275" s="89"/>
      <c r="P275" s="89"/>
      <c r="Q275" s="89"/>
      <c r="R275" s="89"/>
      <c r="S275" s="89"/>
      <c r="T275" s="59"/>
      <c r="U275" s="59"/>
    </row>
    <row r="276" spans="2:21" ht="15">
      <c r="B276" s="14"/>
      <c r="C276" s="90"/>
      <c r="D276" s="91"/>
      <c r="E276" s="5"/>
      <c r="F276" s="55"/>
      <c r="G276" s="55"/>
      <c r="H276" s="55"/>
      <c r="I276" s="55"/>
      <c r="J276" s="55"/>
      <c r="K276" s="55"/>
      <c r="L276" s="81"/>
      <c r="M276" s="81"/>
      <c r="N276" s="81"/>
      <c r="O276" s="89"/>
      <c r="P276" s="89"/>
      <c r="Q276" s="89"/>
      <c r="R276" s="89"/>
      <c r="S276" s="89"/>
      <c r="T276" s="59"/>
      <c r="U276" s="59"/>
    </row>
    <row r="277" spans="2:21" ht="15">
      <c r="B277" s="14"/>
      <c r="C277" s="90"/>
      <c r="D277" s="91"/>
      <c r="E277" s="5"/>
      <c r="F277" s="55"/>
      <c r="G277" s="55"/>
      <c r="H277" s="55"/>
      <c r="I277" s="55"/>
      <c r="J277" s="55"/>
      <c r="K277" s="55"/>
      <c r="L277" s="81"/>
      <c r="M277" s="81"/>
      <c r="N277" s="81"/>
      <c r="O277" s="89"/>
      <c r="P277" s="89"/>
      <c r="Q277" s="89"/>
      <c r="R277" s="89"/>
      <c r="S277" s="89"/>
      <c r="T277" s="59"/>
      <c r="U277" s="59"/>
    </row>
    <row r="278" spans="2:21" ht="15">
      <c r="B278" s="102" t="s">
        <v>118</v>
      </c>
      <c r="C278" s="103">
        <v>42155</v>
      </c>
      <c r="D278" s="104" t="s">
        <v>129</v>
      </c>
      <c r="E278" s="108" t="s">
        <v>124</v>
      </c>
      <c r="F278" s="329" t="s">
        <v>126</v>
      </c>
      <c r="G278" s="330"/>
      <c r="H278" s="330"/>
      <c r="I278" s="330"/>
      <c r="J278" s="330"/>
      <c r="K278" s="331"/>
      <c r="L278" s="81"/>
      <c r="M278" s="81"/>
      <c r="N278" s="81"/>
      <c r="O278" s="89"/>
      <c r="P278" s="89"/>
      <c r="Q278" s="89"/>
      <c r="R278" s="89"/>
      <c r="S278" s="89"/>
      <c r="T278" s="59"/>
      <c r="U278" s="59"/>
    </row>
    <row r="279" spans="2:21" ht="15">
      <c r="B279" s="14"/>
      <c r="C279" s="14"/>
      <c r="D279" s="86"/>
      <c r="E279" s="5"/>
      <c r="F279" s="14"/>
      <c r="G279" s="5"/>
      <c r="H279" s="5"/>
      <c r="I279" s="70"/>
      <c r="J279" s="70"/>
      <c r="K279" s="147"/>
      <c r="L279" s="81"/>
      <c r="M279" s="81"/>
      <c r="N279" s="81"/>
      <c r="O279" s="89"/>
      <c r="P279" s="89"/>
      <c r="Q279" s="89"/>
      <c r="R279" s="89"/>
      <c r="S279" s="89"/>
      <c r="T279" s="59"/>
      <c r="U279" s="59"/>
    </row>
    <row r="280" spans="2:21" ht="26.25">
      <c r="B280" s="304" t="s">
        <v>312</v>
      </c>
      <c r="C280" s="304"/>
      <c r="D280" s="304"/>
      <c r="E280" s="304"/>
      <c r="F280" s="304"/>
      <c r="G280" s="304"/>
      <c r="H280" s="304"/>
      <c r="I280" s="304"/>
      <c r="J280" s="304"/>
      <c r="K280" s="304"/>
      <c r="L280" s="81"/>
      <c r="M280" s="81"/>
      <c r="N280" s="81"/>
      <c r="O280" s="89"/>
      <c r="P280" s="89"/>
      <c r="Q280" s="89"/>
      <c r="R280" s="89"/>
      <c r="S280" s="89"/>
      <c r="T280" s="59"/>
      <c r="U280" s="59"/>
    </row>
    <row r="281" spans="2:21" ht="15">
      <c r="B281" s="14"/>
      <c r="C281" s="14"/>
      <c r="D281" s="86"/>
      <c r="E281" s="5"/>
      <c r="F281" s="14"/>
      <c r="G281" s="5"/>
      <c r="H281" s="5"/>
      <c r="I281" s="70"/>
      <c r="J281" s="70"/>
      <c r="K281" s="147"/>
      <c r="L281" s="81"/>
      <c r="M281" s="81"/>
      <c r="N281" s="81"/>
      <c r="O281" s="89"/>
      <c r="P281" s="89"/>
      <c r="Q281" s="89"/>
      <c r="R281" s="89"/>
      <c r="S281" s="89"/>
      <c r="T281" s="59"/>
      <c r="U281" s="59"/>
    </row>
    <row r="282" spans="2:21" ht="15">
      <c r="B282" s="102" t="s">
        <v>118</v>
      </c>
      <c r="C282" s="103">
        <v>42169</v>
      </c>
      <c r="D282" s="104" t="s">
        <v>129</v>
      </c>
      <c r="E282" s="108" t="s">
        <v>124</v>
      </c>
      <c r="F282" s="329" t="s">
        <v>126</v>
      </c>
      <c r="G282" s="330"/>
      <c r="H282" s="330"/>
      <c r="I282" s="330"/>
      <c r="J282" s="330"/>
      <c r="K282" s="331"/>
      <c r="L282" s="81"/>
      <c r="M282" s="81"/>
      <c r="N282" s="81"/>
      <c r="O282" s="89"/>
      <c r="P282" s="89"/>
      <c r="Q282" s="89"/>
      <c r="R282" s="89"/>
      <c r="S282" s="89"/>
      <c r="T282" s="59"/>
      <c r="U282" s="59"/>
    </row>
    <row r="283" spans="2:21" ht="15">
      <c r="B283" s="14"/>
      <c r="C283" s="14"/>
      <c r="D283" s="86"/>
      <c r="E283" s="5"/>
      <c r="F283" s="14"/>
      <c r="G283" s="5"/>
      <c r="H283" s="5"/>
      <c r="I283" s="70"/>
      <c r="J283" s="70"/>
      <c r="K283" s="147"/>
      <c r="L283" s="81"/>
      <c r="M283" s="81"/>
      <c r="N283" s="81"/>
      <c r="O283" s="89"/>
      <c r="P283" s="89"/>
      <c r="Q283" s="89"/>
      <c r="R283" s="89"/>
      <c r="S283" s="89"/>
      <c r="T283" s="59"/>
      <c r="U283" s="59"/>
    </row>
    <row r="284" spans="2:21" ht="15">
      <c r="B284" s="238" t="s">
        <v>118</v>
      </c>
      <c r="C284" s="239">
        <v>42176</v>
      </c>
      <c r="D284" s="259" t="s">
        <v>123</v>
      </c>
      <c r="E284" s="141" t="s">
        <v>124</v>
      </c>
      <c r="F284" s="315" t="s">
        <v>311</v>
      </c>
      <c r="G284" s="316"/>
      <c r="H284" s="316"/>
      <c r="I284" s="316"/>
      <c r="J284" s="316"/>
      <c r="K284" s="317"/>
      <c r="L284" s="81"/>
      <c r="M284" s="81"/>
      <c r="N284" s="81"/>
      <c r="O284" s="89"/>
      <c r="P284" s="89"/>
      <c r="Q284" s="89"/>
      <c r="R284" s="89"/>
      <c r="S284" s="89"/>
      <c r="T284" s="59"/>
      <c r="U284" s="59"/>
    </row>
    <row r="285" spans="2:21" ht="15">
      <c r="B285" s="14"/>
      <c r="C285" s="14"/>
      <c r="D285" s="86"/>
      <c r="E285" s="5"/>
      <c r="F285" s="14"/>
      <c r="G285" s="5"/>
      <c r="H285" s="5"/>
      <c r="I285" s="70"/>
      <c r="J285" s="70"/>
      <c r="K285" s="147"/>
      <c r="L285" s="81"/>
      <c r="M285" s="81"/>
      <c r="N285" s="81"/>
      <c r="O285" s="89"/>
      <c r="P285" s="89"/>
      <c r="Q285" s="89"/>
      <c r="R285" s="89"/>
      <c r="S285" s="89"/>
      <c r="T285" s="59"/>
      <c r="U285" s="59"/>
    </row>
    <row r="286" spans="2:21" ht="15">
      <c r="B286" s="14"/>
      <c r="C286" s="14"/>
      <c r="D286" s="86"/>
      <c r="E286" s="5"/>
      <c r="F286" s="14"/>
      <c r="G286" s="5"/>
      <c r="H286" s="5"/>
      <c r="I286" s="70"/>
      <c r="J286" s="70"/>
      <c r="K286" s="147"/>
      <c r="L286" s="81"/>
      <c r="M286" s="81"/>
      <c r="N286" s="81"/>
      <c r="O286" s="89"/>
      <c r="P286" s="89"/>
      <c r="Q286" s="89"/>
      <c r="R286" s="89"/>
      <c r="S286" s="89"/>
      <c r="T286" s="59"/>
      <c r="U286" s="59"/>
    </row>
    <row r="287" spans="2:21" ht="15">
      <c r="B287" s="14"/>
      <c r="C287" s="14"/>
      <c r="D287" s="86"/>
      <c r="E287" s="5"/>
      <c r="F287" s="14"/>
      <c r="G287" s="5"/>
      <c r="H287" s="5"/>
      <c r="I287" s="70"/>
      <c r="J287" s="70"/>
      <c r="K287" s="147"/>
      <c r="L287" s="81"/>
      <c r="M287" s="81"/>
      <c r="N287" s="81"/>
      <c r="O287" s="89"/>
      <c r="P287" s="89"/>
      <c r="Q287" s="89"/>
      <c r="R287" s="89"/>
      <c r="S287" s="89"/>
      <c r="T287" s="59"/>
      <c r="U287" s="59"/>
    </row>
    <row r="288" spans="2:21" ht="15">
      <c r="B288" s="14"/>
      <c r="C288" s="14"/>
      <c r="D288" s="86"/>
      <c r="E288" s="5"/>
      <c r="F288" s="14"/>
      <c r="G288" s="5"/>
      <c r="H288" s="5"/>
      <c r="I288" s="70"/>
      <c r="J288" s="70"/>
      <c r="K288" s="147"/>
      <c r="L288" s="81"/>
      <c r="M288" s="81"/>
      <c r="N288" s="81"/>
      <c r="O288" s="89"/>
      <c r="P288" s="89"/>
      <c r="Q288" s="89"/>
      <c r="R288" s="89"/>
      <c r="S288" s="89"/>
      <c r="T288" s="59"/>
      <c r="U288" s="59"/>
    </row>
    <row r="289" spans="2:21" ht="15">
      <c r="B289" s="14"/>
      <c r="C289" s="14"/>
      <c r="D289" s="86"/>
      <c r="E289" s="5"/>
      <c r="F289" s="14"/>
      <c r="G289" s="5"/>
      <c r="H289" s="5"/>
      <c r="I289" s="70"/>
      <c r="J289" s="70"/>
      <c r="K289" s="147"/>
      <c r="L289" s="81"/>
      <c r="M289" s="81"/>
      <c r="N289" s="81"/>
      <c r="O289" s="89"/>
      <c r="P289" s="89"/>
      <c r="Q289" s="89"/>
      <c r="R289" s="89"/>
      <c r="S289" s="89"/>
      <c r="T289" s="59"/>
      <c r="U289" s="59"/>
    </row>
    <row r="290" spans="2:21" ht="15">
      <c r="B290" s="14"/>
      <c r="C290" s="14"/>
      <c r="D290" s="86"/>
      <c r="E290" s="5"/>
      <c r="F290" s="14"/>
      <c r="G290" s="5"/>
      <c r="H290" s="5"/>
      <c r="I290" s="70"/>
      <c r="J290" s="70"/>
      <c r="K290" s="147"/>
      <c r="L290" s="81"/>
      <c r="M290" s="81"/>
      <c r="N290" s="81"/>
      <c r="O290" s="89"/>
      <c r="P290" s="89"/>
      <c r="Q290" s="89"/>
      <c r="R290" s="89"/>
      <c r="S290" s="89"/>
      <c r="T290" s="59"/>
      <c r="U290" s="59"/>
    </row>
    <row r="291" spans="2:21" ht="15">
      <c r="B291" s="14"/>
      <c r="C291" s="14"/>
      <c r="D291" s="86"/>
      <c r="E291" s="5"/>
      <c r="F291" s="14"/>
      <c r="G291" s="5"/>
      <c r="H291" s="5"/>
      <c r="I291" s="70"/>
      <c r="J291" s="70"/>
      <c r="K291" s="147"/>
      <c r="L291" s="81"/>
      <c r="M291" s="81"/>
      <c r="N291" s="81"/>
      <c r="O291" s="89"/>
      <c r="P291" s="89"/>
      <c r="Q291" s="89"/>
      <c r="R291" s="89"/>
      <c r="S291" s="89"/>
      <c r="T291" s="59"/>
      <c r="U291" s="59"/>
    </row>
    <row r="292" spans="2:21" ht="15">
      <c r="B292" s="14"/>
      <c r="C292" s="14"/>
      <c r="D292" s="86"/>
      <c r="E292" s="5"/>
      <c r="F292" s="14"/>
      <c r="G292" s="5"/>
      <c r="H292" s="5"/>
      <c r="I292" s="70"/>
      <c r="J292" s="70"/>
      <c r="K292" s="147"/>
      <c r="L292" s="81"/>
      <c r="M292" s="81"/>
      <c r="N292" s="81"/>
      <c r="O292" s="89"/>
      <c r="P292" s="89"/>
      <c r="Q292" s="89"/>
      <c r="R292" s="89"/>
      <c r="S292" s="89"/>
      <c r="T292" s="59"/>
      <c r="U292" s="59"/>
    </row>
    <row r="293" spans="2:21" ht="15">
      <c r="B293" s="14"/>
      <c r="C293" s="14"/>
      <c r="D293" s="86"/>
      <c r="E293" s="5"/>
      <c r="F293" s="14"/>
      <c r="G293" s="5"/>
      <c r="H293" s="5"/>
      <c r="I293" s="70"/>
      <c r="J293" s="70"/>
      <c r="K293" s="147"/>
      <c r="L293" s="81"/>
      <c r="M293" s="81"/>
      <c r="N293" s="81"/>
      <c r="O293" s="89"/>
      <c r="P293" s="89"/>
      <c r="Q293" s="89"/>
      <c r="R293" s="89"/>
      <c r="S293" s="89"/>
      <c r="T293" s="59"/>
      <c r="U293" s="59"/>
    </row>
    <row r="294" spans="2:21" ht="15">
      <c r="B294" s="14"/>
      <c r="C294" s="14"/>
      <c r="D294" s="86"/>
      <c r="E294" s="5"/>
      <c r="F294" s="14"/>
      <c r="G294" s="5"/>
      <c r="H294" s="5"/>
      <c r="I294" s="70"/>
      <c r="J294" s="70"/>
      <c r="K294" s="147"/>
      <c r="L294" s="81"/>
      <c r="M294" s="81"/>
      <c r="N294" s="81"/>
      <c r="O294" s="89"/>
      <c r="P294" s="89"/>
      <c r="Q294" s="89"/>
      <c r="R294" s="89"/>
      <c r="S294" s="89"/>
      <c r="T294" s="59"/>
      <c r="U294" s="59"/>
    </row>
    <row r="295" spans="2:21" ht="15">
      <c r="B295" s="14"/>
      <c r="C295" s="14"/>
      <c r="D295" s="86"/>
      <c r="E295" s="5"/>
      <c r="F295" s="14"/>
      <c r="G295" s="5"/>
      <c r="H295" s="5"/>
      <c r="I295" s="70"/>
      <c r="J295" s="70"/>
      <c r="K295" s="147"/>
      <c r="L295" s="81"/>
      <c r="M295" s="81"/>
      <c r="N295" s="81"/>
      <c r="O295" s="89"/>
      <c r="P295" s="89"/>
      <c r="Q295" s="89"/>
      <c r="R295" s="89"/>
      <c r="S295" s="89"/>
      <c r="T295" s="59"/>
      <c r="U295" s="59"/>
    </row>
    <row r="296" spans="2:21" ht="15">
      <c r="B296" s="14"/>
      <c r="C296" s="14"/>
      <c r="D296" s="86"/>
      <c r="E296" s="5"/>
      <c r="F296" s="14"/>
      <c r="G296" s="5"/>
      <c r="H296" s="5"/>
      <c r="I296" s="70"/>
      <c r="J296" s="70"/>
      <c r="K296" s="147"/>
      <c r="L296" s="81"/>
      <c r="M296" s="81"/>
      <c r="N296" s="81"/>
      <c r="O296" s="89"/>
      <c r="P296" s="89"/>
      <c r="Q296" s="89"/>
      <c r="R296" s="89"/>
      <c r="S296" s="89"/>
      <c r="T296" s="59"/>
      <c r="U296" s="59"/>
    </row>
    <row r="297" spans="2:21" ht="15">
      <c r="B297" s="14"/>
      <c r="C297" s="14"/>
      <c r="D297" s="86"/>
      <c r="E297" s="5"/>
      <c r="F297" s="14"/>
      <c r="G297" s="5"/>
      <c r="H297" s="5"/>
      <c r="I297" s="70"/>
      <c r="J297" s="70"/>
      <c r="K297" s="147"/>
      <c r="L297" s="81"/>
      <c r="M297" s="81"/>
      <c r="N297" s="81"/>
      <c r="O297" s="89"/>
      <c r="P297" s="89"/>
      <c r="Q297" s="89"/>
      <c r="R297" s="89"/>
      <c r="S297" s="89"/>
      <c r="T297" s="59"/>
      <c r="U297" s="59"/>
    </row>
    <row r="298" spans="2:21" ht="15">
      <c r="B298" s="14"/>
      <c r="C298" s="14"/>
      <c r="D298" s="86"/>
      <c r="E298" s="5"/>
      <c r="F298" s="14"/>
      <c r="G298" s="5"/>
      <c r="H298" s="5"/>
      <c r="I298" s="70"/>
      <c r="J298" s="70"/>
      <c r="K298" s="147"/>
      <c r="L298" s="81"/>
      <c r="M298" s="81"/>
      <c r="N298" s="81"/>
      <c r="O298" s="89"/>
      <c r="P298" s="89"/>
      <c r="Q298" s="89"/>
      <c r="R298" s="89"/>
      <c r="S298" s="89"/>
      <c r="T298" s="59"/>
      <c r="U298" s="59"/>
    </row>
    <row r="299" spans="2:21" ht="15">
      <c r="B299" s="14"/>
      <c r="C299" s="14"/>
      <c r="D299" s="86"/>
      <c r="E299" s="5"/>
      <c r="F299" s="14"/>
      <c r="G299" s="5"/>
      <c r="H299" s="5"/>
      <c r="I299" s="70"/>
      <c r="J299" s="70"/>
      <c r="K299" s="147"/>
      <c r="L299" s="81"/>
      <c r="M299" s="81"/>
      <c r="N299" s="81"/>
      <c r="O299" s="89"/>
      <c r="P299" s="89"/>
      <c r="Q299" s="89"/>
      <c r="R299" s="89"/>
      <c r="S299" s="89"/>
      <c r="T299" s="59"/>
      <c r="U299" s="59"/>
    </row>
    <row r="300" spans="2:21" ht="15">
      <c r="B300" s="14"/>
      <c r="C300" s="14"/>
      <c r="D300" s="86"/>
      <c r="E300" s="5"/>
      <c r="F300" s="14"/>
      <c r="G300" s="5"/>
      <c r="H300" s="5"/>
      <c r="I300" s="70"/>
      <c r="J300" s="70"/>
      <c r="K300" s="147"/>
      <c r="L300" s="81"/>
      <c r="M300" s="81"/>
      <c r="N300" s="81"/>
      <c r="O300" s="89"/>
      <c r="P300" s="89"/>
      <c r="Q300" s="89"/>
      <c r="R300" s="89"/>
      <c r="S300" s="89"/>
      <c r="T300" s="59"/>
      <c r="U300" s="59"/>
    </row>
    <row r="301" spans="2:21" ht="15">
      <c r="B301" s="14"/>
      <c r="C301" s="14"/>
      <c r="D301" s="86"/>
      <c r="E301" s="5"/>
      <c r="F301" s="14"/>
      <c r="G301" s="5"/>
      <c r="H301" s="5"/>
      <c r="I301" s="70"/>
      <c r="J301" s="70"/>
      <c r="K301" s="147"/>
      <c r="L301" s="81"/>
      <c r="M301" s="81"/>
      <c r="N301" s="81"/>
      <c r="O301" s="89"/>
      <c r="P301" s="89"/>
      <c r="Q301" s="89"/>
      <c r="R301" s="89"/>
      <c r="S301" s="89"/>
      <c r="T301" s="59"/>
      <c r="U301" s="59"/>
    </row>
    <row r="302" spans="2:21" ht="15">
      <c r="B302" s="14"/>
      <c r="C302" s="14"/>
      <c r="D302" s="86"/>
      <c r="E302" s="5"/>
      <c r="F302" s="14"/>
      <c r="G302" s="5"/>
      <c r="H302" s="5"/>
      <c r="I302" s="70"/>
      <c r="J302" s="70"/>
      <c r="K302" s="147"/>
      <c r="L302" s="81"/>
      <c r="M302" s="81"/>
      <c r="N302" s="81"/>
      <c r="O302" s="89"/>
      <c r="P302" s="89"/>
      <c r="Q302" s="89"/>
      <c r="R302" s="89"/>
      <c r="S302" s="89"/>
      <c r="T302" s="59"/>
      <c r="U302" s="59"/>
    </row>
    <row r="303" spans="2:21" ht="15">
      <c r="B303" s="14"/>
      <c r="C303" s="14"/>
      <c r="D303" s="86"/>
      <c r="E303" s="5"/>
      <c r="F303" s="14"/>
      <c r="G303" s="5"/>
      <c r="H303" s="5"/>
      <c r="I303" s="70"/>
      <c r="J303" s="70"/>
      <c r="K303" s="147"/>
      <c r="L303" s="81"/>
      <c r="M303" s="81"/>
      <c r="N303" s="81"/>
      <c r="O303" s="89"/>
      <c r="P303" s="89"/>
      <c r="Q303" s="89"/>
      <c r="R303" s="89"/>
      <c r="S303" s="89"/>
      <c r="T303" s="59"/>
      <c r="U303" s="59"/>
    </row>
    <row r="304" spans="2:21" ht="15">
      <c r="B304" s="14"/>
      <c r="C304" s="14"/>
      <c r="D304" s="86"/>
      <c r="E304" s="5"/>
      <c r="F304" s="14"/>
      <c r="G304" s="5"/>
      <c r="H304" s="5"/>
      <c r="I304" s="70"/>
      <c r="J304" s="70"/>
      <c r="K304" s="147"/>
      <c r="L304" s="81"/>
      <c r="M304" s="81"/>
      <c r="N304" s="81"/>
      <c r="O304" s="89"/>
      <c r="P304" s="89"/>
      <c r="Q304" s="89"/>
      <c r="R304" s="89"/>
      <c r="S304" s="89"/>
      <c r="T304" s="59"/>
      <c r="U304" s="59"/>
    </row>
    <row r="305" spans="2:21" ht="15">
      <c r="B305" s="14"/>
      <c r="C305" s="14"/>
      <c r="D305" s="86"/>
      <c r="E305" s="5"/>
      <c r="F305" s="14"/>
      <c r="G305" s="5"/>
      <c r="H305" s="5"/>
      <c r="I305" s="70"/>
      <c r="J305" s="70"/>
      <c r="K305" s="147"/>
      <c r="L305" s="81"/>
      <c r="M305" s="81"/>
      <c r="N305" s="81"/>
      <c r="O305" s="89"/>
      <c r="P305" s="89"/>
      <c r="Q305" s="89"/>
      <c r="R305" s="89"/>
      <c r="S305" s="89"/>
      <c r="T305" s="59"/>
      <c r="U305" s="59"/>
    </row>
    <row r="306" spans="2:21" ht="15">
      <c r="B306" s="14"/>
      <c r="C306" s="14"/>
      <c r="D306" s="86"/>
      <c r="E306" s="5"/>
      <c r="F306" s="14"/>
      <c r="G306" s="5"/>
      <c r="H306" s="5"/>
      <c r="I306" s="70"/>
      <c r="J306" s="70"/>
      <c r="K306" s="147"/>
      <c r="L306" s="81"/>
      <c r="M306" s="81"/>
      <c r="N306" s="81"/>
      <c r="O306" s="89"/>
      <c r="P306" s="89"/>
      <c r="Q306" s="89"/>
      <c r="R306" s="89"/>
      <c r="S306" s="89"/>
      <c r="T306" s="59"/>
      <c r="U306" s="59"/>
    </row>
    <row r="307" spans="2:21" ht="15">
      <c r="B307" s="14"/>
      <c r="C307" s="14"/>
      <c r="D307" s="86"/>
      <c r="E307" s="5"/>
      <c r="F307" s="14"/>
      <c r="G307" s="5"/>
      <c r="H307" s="5"/>
      <c r="I307" s="70"/>
      <c r="J307" s="70"/>
      <c r="K307" s="147"/>
      <c r="L307" s="81"/>
      <c r="M307" s="81"/>
      <c r="N307" s="81"/>
      <c r="O307" s="89"/>
      <c r="P307" s="89"/>
      <c r="Q307" s="89"/>
      <c r="R307" s="89"/>
      <c r="S307" s="89"/>
      <c r="T307" s="59"/>
      <c r="U307" s="59"/>
    </row>
    <row r="308" spans="2:21" ht="15">
      <c r="B308" s="14"/>
      <c r="C308" s="14"/>
      <c r="D308" s="86"/>
      <c r="E308" s="5"/>
      <c r="F308" s="14"/>
      <c r="G308" s="5"/>
      <c r="H308" s="5"/>
      <c r="I308" s="70"/>
      <c r="J308" s="70"/>
      <c r="K308" s="147"/>
      <c r="L308" s="81"/>
      <c r="M308" s="81"/>
      <c r="N308" s="81"/>
      <c r="O308" s="89"/>
      <c r="P308" s="89"/>
      <c r="Q308" s="89"/>
      <c r="R308" s="89"/>
      <c r="S308" s="89"/>
      <c r="T308" s="59"/>
      <c r="U308" s="59"/>
    </row>
    <row r="309" spans="2:21" ht="15">
      <c r="B309" s="14"/>
      <c r="C309" s="14"/>
      <c r="D309" s="86"/>
      <c r="E309" s="5"/>
      <c r="F309" s="14"/>
      <c r="G309" s="5"/>
      <c r="H309" s="5"/>
      <c r="I309" s="70"/>
      <c r="J309" s="70"/>
      <c r="K309" s="147"/>
      <c r="L309" s="81"/>
      <c r="M309" s="81"/>
      <c r="N309" s="81"/>
      <c r="O309" s="89"/>
      <c r="P309" s="89"/>
      <c r="Q309" s="89"/>
      <c r="R309" s="89"/>
      <c r="S309" s="89"/>
      <c r="T309" s="59"/>
      <c r="U309" s="59"/>
    </row>
    <row r="310" spans="2:21" ht="15">
      <c r="B310" s="14"/>
      <c r="C310" s="14"/>
      <c r="D310" s="86"/>
      <c r="E310" s="5"/>
      <c r="F310" s="14"/>
      <c r="G310" s="5"/>
      <c r="H310" s="5"/>
      <c r="I310" s="70"/>
      <c r="J310" s="70"/>
      <c r="K310" s="147"/>
      <c r="L310" s="81"/>
      <c r="M310" s="81"/>
      <c r="N310" s="81"/>
      <c r="O310" s="89"/>
      <c r="P310" s="89"/>
      <c r="Q310" s="89"/>
      <c r="R310" s="89"/>
      <c r="S310" s="89"/>
      <c r="T310" s="59"/>
      <c r="U310" s="59"/>
    </row>
    <row r="311" spans="2:21" ht="15">
      <c r="B311" s="14"/>
      <c r="C311" s="14"/>
      <c r="D311" s="86"/>
      <c r="E311" s="5"/>
      <c r="F311" s="14"/>
      <c r="G311" s="5"/>
      <c r="H311" s="5"/>
      <c r="I311" s="70"/>
      <c r="J311" s="70"/>
      <c r="K311" s="147"/>
      <c r="L311" s="81"/>
      <c r="M311" s="81"/>
      <c r="N311" s="81"/>
      <c r="O311" s="89"/>
      <c r="P311" s="89"/>
      <c r="Q311" s="89"/>
      <c r="R311" s="89"/>
      <c r="S311" s="89"/>
      <c r="T311" s="59"/>
      <c r="U311" s="59"/>
    </row>
    <row r="312" spans="2:21" ht="15">
      <c r="B312" s="14"/>
      <c r="C312" s="14"/>
      <c r="D312" s="86"/>
      <c r="E312" s="5"/>
      <c r="F312" s="14"/>
      <c r="G312" s="5"/>
      <c r="H312" s="5"/>
      <c r="I312" s="70"/>
      <c r="J312" s="70"/>
      <c r="K312" s="147"/>
      <c r="L312" s="81"/>
      <c r="M312" s="81"/>
      <c r="N312" s="81"/>
      <c r="O312" s="89"/>
      <c r="P312" s="89"/>
      <c r="Q312" s="89"/>
      <c r="R312" s="89"/>
      <c r="S312" s="89"/>
      <c r="T312" s="59"/>
      <c r="U312" s="59"/>
    </row>
    <row r="313" spans="2:21" ht="15">
      <c r="B313" s="14"/>
      <c r="C313" s="14"/>
      <c r="D313" s="86"/>
      <c r="E313" s="5"/>
      <c r="F313" s="14"/>
      <c r="G313" s="5"/>
      <c r="H313" s="5"/>
      <c r="I313" s="70"/>
      <c r="J313" s="70"/>
      <c r="K313" s="147"/>
      <c r="L313" s="81"/>
      <c r="M313" s="81"/>
      <c r="N313" s="81"/>
      <c r="O313" s="89"/>
      <c r="P313" s="89"/>
      <c r="Q313" s="89"/>
      <c r="R313" s="89"/>
      <c r="S313" s="89"/>
      <c r="T313" s="59"/>
      <c r="U313" s="59"/>
    </row>
    <row r="314" spans="2:21" ht="15">
      <c r="B314" s="14"/>
      <c r="C314" s="14"/>
      <c r="D314" s="86"/>
      <c r="E314" s="5"/>
      <c r="F314" s="14"/>
      <c r="G314" s="5"/>
      <c r="H314" s="5"/>
      <c r="I314" s="70"/>
      <c r="J314" s="70"/>
      <c r="K314" s="147"/>
      <c r="L314" s="81"/>
      <c r="M314" s="81"/>
      <c r="N314" s="81"/>
      <c r="O314" s="89"/>
      <c r="P314" s="89"/>
      <c r="Q314" s="89"/>
      <c r="R314" s="89"/>
      <c r="S314" s="89"/>
      <c r="T314" s="59"/>
      <c r="U314" s="59"/>
    </row>
    <row r="315" spans="2:21" ht="15">
      <c r="B315" s="14"/>
      <c r="C315" s="14"/>
      <c r="D315" s="86"/>
      <c r="E315" s="5"/>
      <c r="F315" s="14"/>
      <c r="G315" s="5"/>
      <c r="H315" s="5"/>
      <c r="I315" s="70"/>
      <c r="J315" s="70"/>
      <c r="K315" s="147"/>
      <c r="L315" s="81"/>
      <c r="M315" s="81"/>
      <c r="N315" s="81"/>
      <c r="O315" s="89"/>
      <c r="P315" s="89"/>
      <c r="Q315" s="89"/>
      <c r="R315" s="89"/>
      <c r="S315" s="89"/>
      <c r="T315" s="59"/>
      <c r="U315" s="59"/>
    </row>
    <row r="316" spans="2:21" ht="15">
      <c r="B316" s="14"/>
      <c r="C316" s="14"/>
      <c r="D316" s="86"/>
      <c r="E316" s="5"/>
      <c r="F316" s="14"/>
      <c r="G316" s="5"/>
      <c r="H316" s="5"/>
      <c r="I316" s="70"/>
      <c r="J316" s="70"/>
      <c r="K316" s="147"/>
      <c r="L316" s="81"/>
      <c r="M316" s="81"/>
      <c r="N316" s="81"/>
      <c r="O316" s="89"/>
      <c r="P316" s="89"/>
      <c r="Q316" s="89"/>
      <c r="R316" s="89"/>
      <c r="S316" s="89"/>
      <c r="T316" s="59"/>
      <c r="U316" s="59"/>
    </row>
    <row r="317" spans="2:21" ht="15">
      <c r="B317" s="14"/>
      <c r="C317" s="14"/>
      <c r="D317" s="86"/>
      <c r="E317" s="5"/>
      <c r="F317" s="14"/>
      <c r="G317" s="5"/>
      <c r="H317" s="5"/>
      <c r="I317" s="70"/>
      <c r="J317" s="70"/>
      <c r="K317" s="147"/>
      <c r="L317" s="81"/>
      <c r="M317" s="81"/>
      <c r="N317" s="81"/>
      <c r="O317" s="89"/>
      <c r="P317" s="89"/>
      <c r="Q317" s="89"/>
      <c r="R317" s="89"/>
      <c r="S317" s="89"/>
      <c r="T317" s="59"/>
      <c r="U317" s="59"/>
    </row>
    <row r="318" spans="2:21" ht="15">
      <c r="B318" s="14"/>
      <c r="C318" s="14"/>
      <c r="D318" s="86"/>
      <c r="E318" s="5"/>
      <c r="F318" s="14"/>
      <c r="G318" s="5"/>
      <c r="H318" s="5"/>
      <c r="I318" s="70"/>
      <c r="J318" s="70"/>
      <c r="K318" s="147"/>
      <c r="L318" s="81"/>
      <c r="M318" s="81"/>
      <c r="N318" s="81"/>
      <c r="O318" s="89"/>
      <c r="P318" s="89"/>
      <c r="Q318" s="89"/>
      <c r="R318" s="89"/>
      <c r="S318" s="89"/>
      <c r="T318" s="59"/>
      <c r="U318" s="59"/>
    </row>
    <row r="319" spans="2:21" ht="15">
      <c r="B319" s="14"/>
      <c r="C319" s="14"/>
      <c r="D319" s="86"/>
      <c r="E319" s="5"/>
      <c r="F319" s="14"/>
      <c r="G319" s="5"/>
      <c r="H319" s="5"/>
      <c r="I319" s="70"/>
      <c r="J319" s="70"/>
      <c r="K319" s="147"/>
      <c r="L319" s="81"/>
      <c r="M319" s="81"/>
      <c r="N319" s="81"/>
      <c r="O319" s="89"/>
      <c r="P319" s="89"/>
      <c r="Q319" s="89"/>
      <c r="R319" s="89"/>
      <c r="S319" s="89"/>
      <c r="T319" s="59"/>
      <c r="U319" s="59"/>
    </row>
    <row r="320" spans="2:21" ht="15">
      <c r="B320" s="14"/>
      <c r="C320" s="14"/>
      <c r="D320" s="86"/>
      <c r="E320" s="5"/>
      <c r="F320" s="14"/>
      <c r="G320" s="5"/>
      <c r="H320" s="5"/>
      <c r="I320" s="70"/>
      <c r="J320" s="70"/>
      <c r="K320" s="147"/>
      <c r="L320" s="81"/>
      <c r="M320" s="81"/>
      <c r="N320" s="81"/>
      <c r="O320" s="89"/>
      <c r="P320" s="89"/>
      <c r="Q320" s="89"/>
      <c r="R320" s="89"/>
      <c r="S320" s="89"/>
      <c r="T320" s="59"/>
      <c r="U320" s="59"/>
    </row>
    <row r="321" spans="2:21" ht="15">
      <c r="B321" s="14"/>
      <c r="C321" s="14"/>
      <c r="D321" s="86"/>
      <c r="E321" s="5"/>
      <c r="F321" s="14"/>
      <c r="G321" s="5"/>
      <c r="H321" s="5"/>
      <c r="I321" s="70"/>
      <c r="J321" s="70"/>
      <c r="K321" s="147"/>
      <c r="L321" s="81"/>
      <c r="M321" s="81"/>
      <c r="N321" s="81"/>
      <c r="O321" s="89"/>
      <c r="P321" s="89"/>
      <c r="Q321" s="89"/>
      <c r="R321" s="89"/>
      <c r="S321" s="89"/>
      <c r="T321" s="59"/>
      <c r="U321" s="59"/>
    </row>
    <row r="322" spans="2:21" ht="15">
      <c r="B322" s="14"/>
      <c r="C322" s="14"/>
      <c r="D322" s="86"/>
      <c r="E322" s="5"/>
      <c r="F322" s="14"/>
      <c r="G322" s="5"/>
      <c r="H322" s="5"/>
      <c r="I322" s="70"/>
      <c r="J322" s="70"/>
      <c r="K322" s="147"/>
      <c r="L322" s="81"/>
      <c r="M322" s="81"/>
      <c r="N322" s="81"/>
      <c r="O322" s="89"/>
      <c r="P322" s="89"/>
      <c r="Q322" s="89"/>
      <c r="R322" s="89"/>
      <c r="S322" s="89"/>
      <c r="T322" s="59"/>
      <c r="U322" s="59"/>
    </row>
    <row r="323" spans="2:21" ht="15">
      <c r="B323" s="14"/>
      <c r="C323" s="14"/>
      <c r="D323" s="86"/>
      <c r="E323" s="5"/>
      <c r="F323" s="14"/>
      <c r="G323" s="5"/>
      <c r="H323" s="5"/>
      <c r="I323" s="70"/>
      <c r="J323" s="70"/>
      <c r="K323" s="147"/>
      <c r="L323" s="81"/>
      <c r="M323" s="81"/>
      <c r="N323" s="81"/>
      <c r="O323" s="89"/>
      <c r="P323" s="89"/>
      <c r="Q323" s="89"/>
      <c r="R323" s="89"/>
      <c r="S323" s="89"/>
      <c r="T323" s="59"/>
      <c r="U323" s="59"/>
    </row>
    <row r="324" spans="2:21" ht="15">
      <c r="B324" s="14"/>
      <c r="C324" s="14"/>
      <c r="D324" s="86"/>
      <c r="E324" s="5"/>
      <c r="F324" s="14"/>
      <c r="G324" s="5"/>
      <c r="H324" s="5"/>
      <c r="I324" s="70"/>
      <c r="J324" s="70"/>
      <c r="K324" s="147"/>
      <c r="L324" s="81"/>
      <c r="M324" s="81"/>
      <c r="N324" s="81"/>
      <c r="O324" s="89"/>
      <c r="P324" s="89"/>
      <c r="Q324" s="89"/>
      <c r="R324" s="89"/>
      <c r="S324" s="89"/>
      <c r="T324" s="59"/>
      <c r="U324" s="59"/>
    </row>
    <row r="325" spans="2:21" ht="15">
      <c r="B325" s="14"/>
      <c r="C325" s="14"/>
      <c r="D325" s="86"/>
      <c r="E325" s="5"/>
      <c r="F325" s="14"/>
      <c r="G325" s="5"/>
      <c r="H325" s="5"/>
      <c r="I325" s="70"/>
      <c r="J325" s="70"/>
      <c r="K325" s="147"/>
      <c r="L325" s="81"/>
      <c r="M325" s="81"/>
      <c r="N325" s="81"/>
      <c r="O325" s="89"/>
      <c r="P325" s="89"/>
      <c r="Q325" s="89"/>
      <c r="R325" s="89"/>
      <c r="S325" s="89"/>
      <c r="T325" s="59"/>
      <c r="U325" s="59"/>
    </row>
    <row r="326" spans="2:21" ht="15">
      <c r="B326" s="14"/>
      <c r="C326" s="14"/>
      <c r="D326" s="86"/>
      <c r="E326" s="5"/>
      <c r="F326" s="14"/>
      <c r="G326" s="5"/>
      <c r="H326" s="5"/>
      <c r="I326" s="70"/>
      <c r="J326" s="70"/>
      <c r="K326" s="147"/>
      <c r="L326" s="81"/>
      <c r="M326" s="81"/>
      <c r="N326" s="81"/>
      <c r="O326" s="89"/>
      <c r="P326" s="89"/>
      <c r="Q326" s="89"/>
      <c r="R326" s="89"/>
      <c r="S326" s="89"/>
      <c r="T326" s="59"/>
      <c r="U326" s="59"/>
    </row>
    <row r="327" spans="2:21" ht="15">
      <c r="B327" s="14"/>
      <c r="C327" s="14"/>
      <c r="D327" s="86"/>
      <c r="E327" s="5"/>
      <c r="F327" s="14"/>
      <c r="G327" s="5"/>
      <c r="H327" s="5"/>
      <c r="I327" s="70"/>
      <c r="J327" s="70"/>
      <c r="K327" s="147"/>
      <c r="L327" s="81"/>
      <c r="M327" s="81"/>
      <c r="N327" s="81"/>
      <c r="O327" s="89"/>
      <c r="P327" s="89"/>
      <c r="Q327" s="89"/>
      <c r="R327" s="89"/>
      <c r="S327" s="89"/>
      <c r="T327" s="59"/>
      <c r="U327" s="59"/>
    </row>
    <row r="328" spans="2:21" ht="15">
      <c r="B328" s="14"/>
      <c r="C328" s="14"/>
      <c r="D328" s="86"/>
      <c r="E328" s="5"/>
      <c r="F328" s="14"/>
      <c r="G328" s="5"/>
      <c r="H328" s="5"/>
      <c r="I328" s="70"/>
      <c r="J328" s="70"/>
      <c r="K328" s="147"/>
      <c r="L328" s="81"/>
      <c r="M328" s="81"/>
      <c r="N328" s="81"/>
      <c r="O328" s="89"/>
      <c r="P328" s="89"/>
      <c r="Q328" s="89"/>
      <c r="R328" s="89"/>
      <c r="S328" s="89"/>
      <c r="T328" s="59"/>
      <c r="U328" s="59"/>
    </row>
    <row r="329" spans="2:21" ht="15">
      <c r="B329" s="14"/>
      <c r="C329" s="14"/>
      <c r="D329" s="86"/>
      <c r="E329" s="5"/>
      <c r="F329" s="14"/>
      <c r="G329" s="5"/>
      <c r="H329" s="5"/>
      <c r="I329" s="70"/>
      <c r="J329" s="70"/>
      <c r="K329" s="147"/>
      <c r="L329" s="81"/>
      <c r="M329" s="81"/>
      <c r="N329" s="81"/>
      <c r="O329" s="89"/>
      <c r="P329" s="89"/>
      <c r="Q329" s="89"/>
      <c r="R329" s="89"/>
      <c r="S329" s="89"/>
      <c r="T329" s="59"/>
      <c r="U329" s="59"/>
    </row>
    <row r="330" spans="2:21" ht="15">
      <c r="B330" s="14"/>
      <c r="C330" s="14"/>
      <c r="D330" s="86"/>
      <c r="E330" s="5"/>
      <c r="F330" s="14"/>
      <c r="G330" s="5"/>
      <c r="H330" s="5"/>
      <c r="I330" s="70"/>
      <c r="J330" s="70"/>
      <c r="K330" s="147"/>
      <c r="L330" s="81"/>
      <c r="M330" s="81"/>
      <c r="N330" s="81"/>
      <c r="O330" s="89"/>
      <c r="P330" s="89"/>
      <c r="Q330" s="89"/>
      <c r="R330" s="89"/>
      <c r="S330" s="89"/>
      <c r="T330" s="59"/>
      <c r="U330" s="59"/>
    </row>
    <row r="331" spans="2:21" ht="15">
      <c r="B331" s="14"/>
      <c r="C331" s="14"/>
      <c r="D331" s="86"/>
      <c r="E331" s="5"/>
      <c r="F331" s="14"/>
      <c r="G331" s="5"/>
      <c r="H331" s="5"/>
      <c r="I331" s="70"/>
      <c r="J331" s="70"/>
      <c r="K331" s="147"/>
      <c r="L331" s="81"/>
      <c r="M331" s="81"/>
      <c r="N331" s="81"/>
      <c r="O331" s="89"/>
      <c r="P331" s="89"/>
      <c r="Q331" s="89"/>
      <c r="R331" s="89"/>
      <c r="S331" s="89"/>
      <c r="T331" s="59"/>
      <c r="U331" s="59"/>
    </row>
    <row r="332" spans="2:21" ht="15">
      <c r="B332" s="14"/>
      <c r="C332" s="14"/>
      <c r="D332" s="86"/>
      <c r="E332" s="5"/>
      <c r="F332" s="14"/>
      <c r="G332" s="14"/>
      <c r="H332" s="5"/>
      <c r="I332" s="5"/>
      <c r="J332" s="70"/>
      <c r="K332" s="147"/>
      <c r="L332" s="81"/>
      <c r="M332" s="81"/>
      <c r="N332" s="81"/>
      <c r="O332" s="89"/>
      <c r="P332" s="89"/>
      <c r="Q332" s="89"/>
      <c r="R332" s="89"/>
      <c r="S332" s="89"/>
      <c r="T332" s="59"/>
      <c r="U332" s="59"/>
    </row>
    <row r="333" spans="2:21" ht="15">
      <c r="B333" s="14"/>
      <c r="C333" s="14"/>
      <c r="D333" s="86"/>
      <c r="E333" s="5"/>
      <c r="F333" s="14"/>
      <c r="G333" s="14"/>
      <c r="H333" s="5"/>
      <c r="I333" s="5"/>
      <c r="J333" s="70"/>
      <c r="K333" s="147"/>
      <c r="L333" s="81"/>
      <c r="M333" s="81"/>
      <c r="N333" s="81"/>
      <c r="O333" s="89"/>
      <c r="P333" s="89"/>
      <c r="Q333" s="89"/>
      <c r="R333" s="89"/>
      <c r="S333" s="89"/>
      <c r="T333" s="59"/>
      <c r="U333" s="59"/>
    </row>
    <row r="334" spans="2:21" ht="15">
      <c r="B334" s="14"/>
      <c r="C334" s="14"/>
      <c r="D334" s="86"/>
      <c r="E334" s="5"/>
      <c r="F334" s="14"/>
      <c r="G334" s="14"/>
      <c r="H334" s="5"/>
      <c r="I334" s="5"/>
      <c r="J334" s="70"/>
      <c r="K334" s="147"/>
      <c r="L334" s="81"/>
      <c r="M334" s="81"/>
      <c r="N334" s="81"/>
      <c r="O334" s="89"/>
      <c r="P334" s="89"/>
      <c r="Q334" s="89"/>
      <c r="R334" s="89"/>
      <c r="S334" s="89"/>
      <c r="T334" s="59"/>
      <c r="U334" s="59"/>
    </row>
    <row r="335" spans="2:21" ht="15">
      <c r="B335" s="14"/>
      <c r="C335" s="14"/>
      <c r="D335" s="86"/>
      <c r="E335" s="5"/>
      <c r="F335" s="14"/>
      <c r="G335" s="14"/>
      <c r="H335" s="5"/>
      <c r="I335" s="5"/>
      <c r="J335" s="70"/>
      <c r="K335" s="147"/>
      <c r="L335" s="81"/>
      <c r="M335" s="81"/>
      <c r="N335" s="81"/>
      <c r="O335" s="89"/>
      <c r="P335" s="89"/>
      <c r="Q335" s="89"/>
      <c r="R335" s="89"/>
      <c r="S335" s="89"/>
      <c r="T335" s="59"/>
      <c r="U335" s="59"/>
    </row>
    <row r="336" spans="2:21" ht="15">
      <c r="B336" s="14"/>
      <c r="C336" s="14"/>
      <c r="D336" s="86"/>
      <c r="E336" s="5"/>
      <c r="F336" s="14"/>
      <c r="G336" s="14"/>
      <c r="H336" s="5"/>
      <c r="I336" s="5"/>
      <c r="J336" s="70"/>
      <c r="K336" s="147"/>
      <c r="L336" s="81"/>
      <c r="M336" s="81"/>
      <c r="N336" s="81"/>
      <c r="O336" s="89"/>
      <c r="P336" s="89"/>
      <c r="Q336" s="89"/>
      <c r="R336" s="89"/>
      <c r="S336" s="89"/>
      <c r="T336" s="59"/>
      <c r="U336" s="59"/>
    </row>
    <row r="337" spans="2:21" ht="15">
      <c r="B337" s="14"/>
      <c r="C337" s="14"/>
      <c r="D337" s="86"/>
      <c r="E337" s="5"/>
      <c r="F337" s="14"/>
      <c r="G337" s="14"/>
      <c r="H337" s="5"/>
      <c r="I337" s="5"/>
      <c r="J337" s="70"/>
      <c r="K337" s="147"/>
      <c r="L337" s="81"/>
      <c r="M337" s="81"/>
      <c r="N337" s="81"/>
      <c r="O337" s="89"/>
      <c r="P337" s="89"/>
      <c r="Q337" s="89"/>
      <c r="R337" s="89"/>
      <c r="S337" s="89"/>
      <c r="T337" s="59"/>
      <c r="U337" s="59"/>
    </row>
    <row r="338" spans="2:21" ht="15">
      <c r="B338" s="14"/>
      <c r="C338" s="14"/>
      <c r="D338" s="86"/>
      <c r="E338" s="5"/>
      <c r="F338" s="14"/>
      <c r="G338" s="14"/>
      <c r="H338" s="5"/>
      <c r="I338" s="5"/>
      <c r="J338" s="70"/>
      <c r="K338" s="147"/>
      <c r="L338" s="81"/>
      <c r="M338" s="81"/>
      <c r="N338" s="81"/>
      <c r="O338" s="89"/>
      <c r="P338" s="89"/>
      <c r="Q338" s="89"/>
      <c r="R338" s="89"/>
      <c r="S338" s="89"/>
      <c r="T338" s="59"/>
      <c r="U338" s="59"/>
    </row>
    <row r="339" spans="2:21" ht="15">
      <c r="B339" s="14"/>
      <c r="C339" s="14"/>
      <c r="D339" s="86"/>
      <c r="E339" s="5"/>
      <c r="F339" s="14"/>
      <c r="G339" s="14"/>
      <c r="H339" s="5"/>
      <c r="I339" s="5"/>
      <c r="J339" s="70"/>
      <c r="K339" s="147"/>
      <c r="L339" s="81"/>
      <c r="M339" s="81"/>
      <c r="N339" s="81"/>
      <c r="O339" s="89"/>
      <c r="P339" s="89"/>
      <c r="Q339" s="89"/>
      <c r="R339" s="89"/>
      <c r="S339" s="89"/>
      <c r="T339" s="59"/>
      <c r="U339" s="59"/>
    </row>
    <row r="340" spans="2:21" ht="15">
      <c r="B340" s="14"/>
      <c r="C340" s="14"/>
      <c r="D340" s="86"/>
      <c r="E340" s="5"/>
      <c r="F340" s="14"/>
      <c r="G340" s="14"/>
      <c r="H340" s="5"/>
      <c r="I340" s="5"/>
      <c r="J340" s="70"/>
      <c r="K340" s="147"/>
      <c r="L340" s="81"/>
      <c r="M340" s="81"/>
      <c r="N340" s="81"/>
      <c r="O340" s="89"/>
      <c r="P340" s="89"/>
      <c r="Q340" s="89"/>
      <c r="R340" s="89"/>
      <c r="S340" s="89"/>
      <c r="T340" s="59"/>
      <c r="U340" s="59"/>
    </row>
    <row r="341" spans="2:21" ht="15">
      <c r="B341" s="14"/>
      <c r="C341" s="14"/>
      <c r="D341" s="86"/>
      <c r="E341" s="5"/>
      <c r="F341" s="14"/>
      <c r="G341" s="14"/>
      <c r="H341" s="5"/>
      <c r="I341" s="5"/>
      <c r="J341" s="70"/>
      <c r="K341" s="147"/>
      <c r="L341" s="81"/>
      <c r="M341" s="81"/>
      <c r="N341" s="81"/>
      <c r="O341" s="89"/>
      <c r="P341" s="89"/>
      <c r="Q341" s="89"/>
      <c r="R341" s="89"/>
      <c r="S341" s="89"/>
      <c r="T341" s="59"/>
      <c r="U341" s="59"/>
    </row>
    <row r="342" spans="2:21" ht="15">
      <c r="B342" s="14"/>
      <c r="C342" s="14"/>
      <c r="D342" s="86"/>
      <c r="E342" s="5"/>
      <c r="F342" s="14"/>
      <c r="G342" s="14"/>
      <c r="H342" s="5"/>
      <c r="I342" s="5"/>
      <c r="J342" s="70"/>
      <c r="K342" s="147"/>
      <c r="L342" s="81"/>
      <c r="M342" s="81"/>
      <c r="N342" s="81"/>
      <c r="O342" s="89"/>
      <c r="P342" s="89"/>
      <c r="Q342" s="89"/>
      <c r="R342" s="89"/>
      <c r="S342" s="89"/>
      <c r="T342" s="59"/>
      <c r="U342" s="59"/>
    </row>
    <row r="343" spans="2:21" ht="15">
      <c r="B343" s="14"/>
      <c r="C343" s="14"/>
      <c r="D343" s="86"/>
      <c r="E343" s="5"/>
      <c r="F343" s="14"/>
      <c r="G343" s="14"/>
      <c r="H343" s="5"/>
      <c r="I343" s="5"/>
      <c r="J343" s="70"/>
      <c r="K343" s="147"/>
      <c r="L343" s="81"/>
      <c r="M343" s="81"/>
      <c r="N343" s="81"/>
      <c r="O343" s="89"/>
      <c r="P343" s="89"/>
      <c r="Q343" s="89"/>
      <c r="R343" s="89"/>
      <c r="S343" s="89"/>
      <c r="T343" s="59"/>
      <c r="U343" s="59"/>
    </row>
    <row r="344" spans="2:21" ht="15">
      <c r="B344" s="14"/>
      <c r="C344" s="14"/>
      <c r="D344" s="86"/>
      <c r="E344" s="5"/>
      <c r="F344" s="14"/>
      <c r="G344" s="14"/>
      <c r="H344" s="5"/>
      <c r="I344" s="5"/>
      <c r="J344" s="70"/>
      <c r="K344" s="147"/>
      <c r="L344" s="81"/>
      <c r="M344" s="81"/>
      <c r="N344" s="81"/>
      <c r="O344" s="89"/>
      <c r="P344" s="89"/>
      <c r="Q344" s="89"/>
      <c r="R344" s="89"/>
      <c r="S344" s="89"/>
      <c r="T344" s="59"/>
      <c r="U344" s="59"/>
    </row>
    <row r="345" spans="2:21" ht="15">
      <c r="B345" s="14"/>
      <c r="C345" s="14"/>
      <c r="D345" s="86"/>
      <c r="E345" s="5"/>
      <c r="F345" s="14"/>
      <c r="G345" s="14"/>
      <c r="H345" s="5"/>
      <c r="I345" s="5"/>
      <c r="J345" s="70"/>
      <c r="K345" s="147"/>
      <c r="L345" s="81"/>
      <c r="M345" s="81"/>
      <c r="N345" s="81"/>
      <c r="O345" s="89"/>
      <c r="P345" s="89"/>
      <c r="Q345" s="89"/>
      <c r="R345" s="89"/>
      <c r="S345" s="89"/>
      <c r="T345" s="59"/>
      <c r="U345" s="59"/>
    </row>
    <row r="346" spans="2:21" ht="15">
      <c r="B346" s="14"/>
      <c r="C346" s="14"/>
      <c r="D346" s="86"/>
      <c r="E346" s="5"/>
      <c r="F346" s="14"/>
      <c r="G346" s="14"/>
      <c r="H346" s="5"/>
      <c r="I346" s="5"/>
      <c r="J346" s="70"/>
      <c r="K346" s="147"/>
      <c r="L346" s="81"/>
      <c r="M346" s="81"/>
      <c r="N346" s="81"/>
      <c r="O346" s="89"/>
      <c r="P346" s="89"/>
      <c r="Q346" s="89"/>
      <c r="R346" s="89"/>
      <c r="S346" s="89"/>
      <c r="T346" s="59"/>
      <c r="U346" s="59"/>
    </row>
    <row r="347" spans="2:21" ht="15">
      <c r="B347" s="14"/>
      <c r="C347" s="14"/>
      <c r="D347" s="86"/>
      <c r="E347" s="5"/>
      <c r="F347" s="14"/>
      <c r="G347" s="14"/>
      <c r="H347" s="5"/>
      <c r="I347" s="5"/>
      <c r="J347" s="70"/>
      <c r="K347" s="147"/>
      <c r="L347" s="81"/>
      <c r="M347" s="81"/>
      <c r="N347" s="81"/>
      <c r="O347" s="89"/>
      <c r="P347" s="89"/>
      <c r="Q347" s="89"/>
      <c r="R347" s="89"/>
      <c r="S347" s="89"/>
      <c r="T347" s="59"/>
      <c r="U347" s="59"/>
    </row>
    <row r="348" spans="2:21" ht="15">
      <c r="B348" s="14"/>
      <c r="C348" s="14"/>
      <c r="D348" s="86"/>
      <c r="E348" s="5"/>
      <c r="F348" s="14"/>
      <c r="G348" s="14"/>
      <c r="H348" s="5"/>
      <c r="I348" s="5"/>
      <c r="J348" s="70"/>
      <c r="K348" s="147"/>
      <c r="L348" s="81"/>
      <c r="M348" s="81"/>
      <c r="N348" s="81"/>
      <c r="O348" s="89"/>
      <c r="P348" s="89"/>
      <c r="Q348" s="89"/>
      <c r="R348" s="89"/>
      <c r="S348" s="89"/>
      <c r="T348" s="59"/>
      <c r="U348" s="59"/>
    </row>
    <row r="349" spans="2:21" ht="15">
      <c r="B349" s="14"/>
      <c r="C349" s="14"/>
      <c r="D349" s="86"/>
      <c r="E349" s="5"/>
      <c r="F349" s="14"/>
      <c r="G349" s="14"/>
      <c r="H349" s="5"/>
      <c r="I349" s="5"/>
      <c r="J349" s="70"/>
      <c r="K349" s="147"/>
      <c r="L349" s="81"/>
      <c r="M349" s="81"/>
      <c r="N349" s="81"/>
      <c r="O349" s="89"/>
      <c r="P349" s="89"/>
      <c r="Q349" s="89"/>
      <c r="R349" s="89"/>
      <c r="S349" s="89"/>
      <c r="T349" s="59"/>
      <c r="U349" s="59"/>
    </row>
    <row r="350" spans="2:21" ht="15">
      <c r="B350" s="14"/>
      <c r="C350" s="14"/>
      <c r="D350" s="86"/>
      <c r="E350" s="5"/>
      <c r="F350" s="14"/>
      <c r="G350" s="14"/>
      <c r="H350" s="5"/>
      <c r="I350" s="5"/>
      <c r="J350" s="70"/>
      <c r="K350" s="147"/>
      <c r="L350" s="81"/>
      <c r="M350" s="81"/>
      <c r="N350" s="81"/>
      <c r="O350" s="89"/>
      <c r="P350" s="89"/>
      <c r="Q350" s="89"/>
      <c r="R350" s="89"/>
      <c r="S350" s="89"/>
      <c r="T350" s="59"/>
      <c r="U350" s="59"/>
    </row>
    <row r="351" spans="2:21" ht="15">
      <c r="B351" s="14"/>
      <c r="C351" s="14"/>
      <c r="D351" s="86"/>
      <c r="E351" s="5"/>
      <c r="F351" s="14"/>
      <c r="G351" s="14"/>
      <c r="H351" s="5"/>
      <c r="I351" s="5"/>
      <c r="J351" s="70"/>
      <c r="K351" s="147"/>
      <c r="L351" s="81"/>
      <c r="M351" s="81"/>
      <c r="N351" s="81"/>
      <c r="O351" s="89"/>
      <c r="P351" s="89"/>
      <c r="Q351" s="89"/>
      <c r="R351" s="89"/>
      <c r="S351" s="89"/>
      <c r="T351" s="59"/>
      <c r="U351" s="59"/>
    </row>
    <row r="352" spans="2:21" ht="15">
      <c r="B352" s="14"/>
      <c r="C352" s="14"/>
      <c r="D352" s="86"/>
      <c r="E352" s="5"/>
      <c r="F352" s="14"/>
      <c r="G352" s="14"/>
      <c r="H352" s="5"/>
      <c r="I352" s="5"/>
      <c r="J352" s="70"/>
      <c r="K352" s="147"/>
      <c r="L352" s="81"/>
      <c r="M352" s="81"/>
      <c r="N352" s="81"/>
      <c r="O352" s="89"/>
      <c r="P352" s="89"/>
      <c r="Q352" s="89"/>
      <c r="R352" s="89"/>
      <c r="S352" s="89"/>
      <c r="T352" s="59"/>
      <c r="U352" s="59"/>
    </row>
    <row r="353" spans="2:21" ht="15">
      <c r="B353" s="14"/>
      <c r="C353" s="14"/>
      <c r="D353" s="86"/>
      <c r="E353" s="5"/>
      <c r="F353" s="14"/>
      <c r="G353" s="14"/>
      <c r="H353" s="5"/>
      <c r="I353" s="5"/>
      <c r="J353" s="70"/>
      <c r="K353" s="147"/>
      <c r="L353" s="81"/>
      <c r="M353" s="81"/>
      <c r="N353" s="81"/>
      <c r="O353" s="89"/>
      <c r="P353" s="89"/>
      <c r="Q353" s="89"/>
      <c r="R353" s="89"/>
      <c r="S353" s="89"/>
      <c r="T353" s="59"/>
      <c r="U353" s="59"/>
    </row>
    <row r="354" spans="2:21" ht="15">
      <c r="B354" s="14"/>
      <c r="C354" s="14"/>
      <c r="D354" s="86"/>
      <c r="E354" s="5"/>
      <c r="F354" s="14"/>
      <c r="G354" s="14"/>
      <c r="H354" s="5"/>
      <c r="I354" s="5"/>
      <c r="J354" s="70"/>
      <c r="K354" s="147"/>
      <c r="L354" s="81"/>
      <c r="M354" s="81"/>
      <c r="N354" s="81"/>
      <c r="O354" s="89"/>
      <c r="P354" s="89"/>
      <c r="Q354" s="89"/>
      <c r="R354" s="89"/>
      <c r="S354" s="89"/>
      <c r="T354" s="59"/>
      <c r="U354" s="59"/>
    </row>
    <row r="355" spans="2:21" ht="15">
      <c r="B355" s="5"/>
      <c r="C355" s="5"/>
      <c r="D355" s="86"/>
      <c r="E355" s="5"/>
      <c r="F355" s="14"/>
      <c r="G355" s="14"/>
      <c r="H355" s="5"/>
      <c r="I355" s="5"/>
      <c r="J355" s="70"/>
      <c r="K355" s="147"/>
      <c r="L355" s="81"/>
      <c r="M355" s="81"/>
      <c r="N355" s="81"/>
      <c r="O355" s="89"/>
      <c r="P355" s="89"/>
      <c r="Q355" s="89"/>
      <c r="R355" s="89"/>
      <c r="S355" s="89"/>
      <c r="T355" s="59"/>
      <c r="U355" s="59"/>
    </row>
    <row r="356" spans="2:21" ht="15">
      <c r="B356" s="5"/>
      <c r="C356" s="5"/>
      <c r="D356" s="86"/>
      <c r="E356" s="5"/>
      <c r="F356" s="14"/>
      <c r="G356" s="14"/>
      <c r="H356" s="5"/>
      <c r="I356" s="5"/>
      <c r="J356" s="70"/>
      <c r="K356" s="147"/>
      <c r="L356" s="81"/>
      <c r="M356" s="81"/>
      <c r="N356" s="81"/>
      <c r="O356" s="89"/>
      <c r="P356" s="89"/>
      <c r="Q356" s="89"/>
      <c r="R356" s="89"/>
      <c r="S356" s="89"/>
      <c r="T356" s="59"/>
      <c r="U356" s="59"/>
    </row>
    <row r="357" spans="2:21" ht="15">
      <c r="B357" s="5"/>
      <c r="C357" s="5"/>
      <c r="D357" s="86"/>
      <c r="E357" s="5"/>
      <c r="F357" s="14"/>
      <c r="G357" s="14"/>
      <c r="H357" s="5"/>
      <c r="I357" s="5"/>
      <c r="J357" s="70"/>
      <c r="K357" s="147"/>
      <c r="L357" s="85"/>
      <c r="M357" s="81"/>
      <c r="N357" s="81"/>
      <c r="O357" s="89"/>
      <c r="P357" s="89"/>
      <c r="Q357" s="89"/>
      <c r="R357" s="89"/>
      <c r="S357" s="89"/>
      <c r="T357" s="59"/>
      <c r="U357" s="59"/>
    </row>
    <row r="358" spans="2:21" ht="15">
      <c r="B358" s="5"/>
      <c r="C358" s="5"/>
      <c r="D358" s="148"/>
      <c r="E358" s="5"/>
      <c r="F358" s="5"/>
      <c r="G358" s="5"/>
      <c r="H358" s="5"/>
      <c r="I358" s="5"/>
      <c r="J358" s="5"/>
      <c r="K358" s="5"/>
      <c r="L358" s="85"/>
      <c r="M358" s="81"/>
      <c r="N358" s="81"/>
      <c r="O358" s="89"/>
      <c r="P358" s="89"/>
      <c r="Q358" s="89"/>
      <c r="R358" s="89"/>
      <c r="S358" s="89"/>
      <c r="T358" s="59"/>
      <c r="U358" s="59"/>
    </row>
    <row r="359" spans="2:21" ht="15">
      <c r="B359" s="5"/>
      <c r="C359" s="5"/>
      <c r="D359" s="148"/>
      <c r="E359" s="5"/>
      <c r="F359" s="5"/>
      <c r="G359" s="5"/>
      <c r="H359" s="5"/>
      <c r="I359" s="5"/>
      <c r="J359" s="5"/>
      <c r="K359" s="5"/>
      <c r="L359" s="85"/>
      <c r="M359" s="81"/>
      <c r="N359" s="81"/>
      <c r="O359" s="89"/>
      <c r="P359" s="89"/>
      <c r="Q359" s="89"/>
      <c r="R359" s="89"/>
      <c r="S359" s="89"/>
      <c r="T359" s="59"/>
      <c r="U359" s="59"/>
    </row>
    <row r="360" spans="2:21" ht="15">
      <c r="B360" s="5"/>
      <c r="C360" s="5"/>
      <c r="D360" s="148"/>
      <c r="E360" s="5"/>
      <c r="F360" s="5"/>
      <c r="G360" s="5"/>
      <c r="H360" s="5"/>
      <c r="I360" s="5"/>
      <c r="J360" s="5"/>
      <c r="K360" s="5"/>
      <c r="L360" s="85"/>
      <c r="M360" s="81"/>
      <c r="N360" s="81"/>
      <c r="O360" s="89"/>
      <c r="P360" s="89"/>
      <c r="Q360" s="89"/>
      <c r="R360" s="89"/>
      <c r="S360" s="89"/>
      <c r="T360" s="59"/>
      <c r="U360" s="59"/>
    </row>
    <row r="361" spans="2:21" ht="15">
      <c r="B361" s="5"/>
      <c r="C361" s="5"/>
      <c r="D361" s="148"/>
      <c r="E361" s="5"/>
      <c r="F361" s="5"/>
      <c r="G361" s="5"/>
      <c r="H361" s="5"/>
      <c r="I361" s="5"/>
      <c r="J361" s="5"/>
      <c r="K361" s="5"/>
      <c r="L361" s="85"/>
      <c r="M361" s="81"/>
      <c r="N361" s="81"/>
      <c r="O361" s="89"/>
      <c r="P361" s="89"/>
      <c r="Q361" s="89"/>
      <c r="R361" s="89"/>
      <c r="S361" s="89"/>
      <c r="T361" s="59"/>
      <c r="U361" s="59"/>
    </row>
    <row r="362" spans="2:21" ht="15">
      <c r="B362" s="5"/>
      <c r="C362" s="5"/>
      <c r="D362" s="148"/>
      <c r="E362" s="5"/>
      <c r="F362" s="5"/>
      <c r="G362" s="5"/>
      <c r="H362" s="5"/>
      <c r="I362" s="5"/>
      <c r="J362" s="5"/>
      <c r="K362" s="5"/>
      <c r="L362" s="85"/>
      <c r="M362" s="81"/>
      <c r="N362" s="81"/>
      <c r="O362" s="89"/>
      <c r="P362" s="89"/>
      <c r="Q362" s="89"/>
      <c r="R362" s="89"/>
      <c r="S362" s="89"/>
      <c r="T362" s="59"/>
      <c r="U362" s="59"/>
    </row>
    <row r="363" spans="2:12" ht="15">
      <c r="B363" s="5"/>
      <c r="C363" s="5"/>
      <c r="D363" s="148"/>
      <c r="E363" s="5"/>
      <c r="F363" s="5"/>
      <c r="G363" s="5"/>
      <c r="H363" s="5"/>
      <c r="I363" s="5"/>
      <c r="J363" s="5"/>
      <c r="K363" s="5"/>
      <c r="L363" s="85"/>
    </row>
    <row r="364" spans="2:14" ht="15">
      <c r="B364" s="5"/>
      <c r="C364" s="5"/>
      <c r="D364" s="148"/>
      <c r="E364" s="5"/>
      <c r="F364" s="5"/>
      <c r="G364" s="5"/>
      <c r="H364" s="5"/>
      <c r="I364" s="5"/>
      <c r="J364" s="5"/>
      <c r="K364" s="5"/>
      <c r="L364" s="85"/>
      <c r="N364" s="149"/>
    </row>
    <row r="365" spans="2:21" ht="15">
      <c r="B365" s="5"/>
      <c r="C365" s="5"/>
      <c r="D365" s="148"/>
      <c r="E365" s="5"/>
      <c r="F365" s="5"/>
      <c r="G365" s="5"/>
      <c r="H365" s="5"/>
      <c r="I365" s="5"/>
      <c r="J365" s="5"/>
      <c r="K365" s="5"/>
      <c r="L365" s="85"/>
      <c r="M365" s="81"/>
      <c r="N365" s="81"/>
      <c r="O365" s="89"/>
      <c r="P365" s="89"/>
      <c r="Q365" s="89"/>
      <c r="R365" s="89"/>
      <c r="S365" s="89"/>
      <c r="T365" s="59"/>
      <c r="U365" s="59"/>
    </row>
    <row r="366" spans="12:18" ht="15">
      <c r="L366" s="85"/>
      <c r="M366" s="81"/>
      <c r="N366" s="81"/>
      <c r="O366" s="89"/>
      <c r="P366" s="89"/>
      <c r="Q366" s="89"/>
      <c r="R366" s="89"/>
    </row>
    <row r="367" ht="15">
      <c r="L367" s="85"/>
    </row>
    <row r="375" ht="13.5" customHeight="1"/>
  </sheetData>
  <sheetProtection selectLockedCells="1" selectUnlockedCells="1"/>
  <mergeCells count="61">
    <mergeCell ref="F284:K284"/>
    <mergeCell ref="F148:K148"/>
    <mergeCell ref="F214:K214"/>
    <mergeCell ref="F278:K278"/>
    <mergeCell ref="F282:K282"/>
    <mergeCell ref="B280:K280"/>
    <mergeCell ref="B250:K250"/>
    <mergeCell ref="F190:K190"/>
    <mergeCell ref="F226:K226"/>
    <mergeCell ref="F265:K265"/>
    <mergeCell ref="F218:K218"/>
    <mergeCell ref="F67:K67"/>
    <mergeCell ref="F137:K137"/>
    <mergeCell ref="F115:K115"/>
    <mergeCell ref="F267:K267"/>
    <mergeCell ref="F13:K13"/>
    <mergeCell ref="F41:K41"/>
    <mergeCell ref="F53:K53"/>
    <mergeCell ref="F58:K58"/>
    <mergeCell ref="F248:K248"/>
    <mergeCell ref="F31:K31"/>
    <mergeCell ref="F108:K108"/>
    <mergeCell ref="B1:K1"/>
    <mergeCell ref="B2:K2"/>
    <mergeCell ref="B3:K3"/>
    <mergeCell ref="B4:K4"/>
    <mergeCell ref="B5:K5"/>
    <mergeCell ref="F33:K33"/>
    <mergeCell ref="J6:K6"/>
    <mergeCell ref="F10:K10"/>
    <mergeCell ref="F11:K11"/>
    <mergeCell ref="B142:K142"/>
    <mergeCell ref="B29:K29"/>
    <mergeCell ref="B6:C6"/>
    <mergeCell ref="A8:K8"/>
    <mergeCell ref="F213:K213"/>
    <mergeCell ref="F23:K23"/>
    <mergeCell ref="B169:K169"/>
    <mergeCell ref="F69:K69"/>
    <mergeCell ref="B72:K72"/>
    <mergeCell ref="B106:K106"/>
    <mergeCell ref="F223:K223"/>
    <mergeCell ref="F94:K94"/>
    <mergeCell ref="F70:K70"/>
    <mergeCell ref="F173:K173"/>
    <mergeCell ref="F234:K234"/>
    <mergeCell ref="F171:K171"/>
    <mergeCell ref="F178:K178"/>
    <mergeCell ref="F111:K111"/>
    <mergeCell ref="F102:K102"/>
    <mergeCell ref="F104:K104"/>
    <mergeCell ref="F268:K268"/>
    <mergeCell ref="F127:K127"/>
    <mergeCell ref="B216:K216"/>
    <mergeCell ref="F243:K243"/>
    <mergeCell ref="F211:K211"/>
    <mergeCell ref="F74:K74"/>
    <mergeCell ref="F85:K85"/>
    <mergeCell ref="F202:K202"/>
    <mergeCell ref="F144:K144"/>
    <mergeCell ref="F225:K225"/>
  </mergeCells>
  <hyperlinks>
    <hyperlink ref="B2" r:id="rId1" display="http://www.maltavolleyball.org/"/>
  </hyperlinks>
  <printOptions/>
  <pageMargins left="0.12986111111111112" right="0.14027777777777778" top="0.32013888888888886" bottom="0.2298611111111111" header="0.5118055555555555" footer="0.5118055555555555"/>
  <pageSetup horizontalDpi="300" verticalDpi="300" orientation="landscape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8"/>
  <sheetViews>
    <sheetView showGridLines="0" zoomScalePageLayoutView="0" workbookViewId="0" topLeftCell="D1">
      <selection activeCell="V7" sqref="V7"/>
    </sheetView>
  </sheetViews>
  <sheetFormatPr defaultColWidth="11.421875" defaultRowHeight="12.75"/>
  <cols>
    <col min="1" max="1" width="6.421875" style="150" customWidth="1"/>
    <col min="2" max="2" width="11.7109375" style="150" customWidth="1"/>
    <col min="3" max="4" width="28.421875" style="76" bestFit="1" customWidth="1"/>
    <col min="5" max="5" width="2.421875" style="87" customWidth="1"/>
    <col min="6" max="6" width="2.421875" style="22" customWidth="1"/>
    <col min="7" max="7" width="3.00390625" style="76" customWidth="1"/>
    <col min="8" max="9" width="3.00390625" style="22" customWidth="1"/>
    <col min="10" max="10" width="3.00390625" style="78" customWidth="1"/>
    <col min="11" max="11" width="3.00390625" style="79" customWidth="1"/>
    <col min="12" max="16" width="3.00390625" style="76" customWidth="1"/>
    <col min="17" max="17" width="3.421875" style="76" customWidth="1"/>
    <col min="18" max="18" width="2.7109375" style="76" bestFit="1" customWidth="1"/>
    <col min="19" max="19" width="4.140625" style="14" customWidth="1"/>
    <col min="20" max="20" width="3.28125" style="22" customWidth="1"/>
    <col min="21" max="21" width="28.421875" style="22" bestFit="1" customWidth="1"/>
    <col min="22" max="22" width="7.28125" style="22" customWidth="1"/>
    <col min="23" max="23" width="4.8515625" style="22" customWidth="1"/>
    <col min="24" max="25" width="4.421875" style="22" customWidth="1"/>
    <col min="26" max="26" width="4.00390625" style="22" customWidth="1"/>
    <col min="27" max="28" width="4.421875" style="22" customWidth="1"/>
    <col min="29" max="29" width="4.8515625" style="22" customWidth="1"/>
    <col min="30" max="31" width="4.421875" style="22" customWidth="1"/>
    <col min="32" max="32" width="4.8515625" style="22" customWidth="1"/>
    <col min="33" max="38" width="3.28125" style="76" customWidth="1"/>
    <col min="39" max="16384" width="11.421875" style="76" customWidth="1"/>
  </cols>
  <sheetData>
    <row r="1" spans="1:32" ht="128.2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8" ht="12">
      <c r="A2" s="151"/>
      <c r="B2" s="151"/>
      <c r="C2" s="334" t="s">
        <v>0</v>
      </c>
      <c r="D2" s="334"/>
      <c r="E2" s="337"/>
      <c r="F2" s="337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5"/>
      <c r="T2" s="153"/>
      <c r="U2" s="153" t="s">
        <v>1</v>
      </c>
      <c r="V2" s="153" t="s">
        <v>1</v>
      </c>
      <c r="W2" s="339" t="s">
        <v>2</v>
      </c>
      <c r="X2" s="339"/>
      <c r="Y2" s="339"/>
      <c r="Z2" s="339"/>
      <c r="AA2" s="333" t="s">
        <v>4</v>
      </c>
      <c r="AB2" s="333"/>
      <c r="AC2" s="333"/>
      <c r="AD2" s="333" t="s">
        <v>3</v>
      </c>
      <c r="AE2" s="333"/>
      <c r="AF2" s="333"/>
      <c r="AG2" s="333" t="s">
        <v>134</v>
      </c>
      <c r="AH2" s="333"/>
      <c r="AI2" s="333"/>
      <c r="AJ2" s="333"/>
      <c r="AK2" s="333"/>
      <c r="AL2" s="333"/>
    </row>
    <row r="3" spans="1:38" ht="12">
      <c r="A3" s="152" t="s">
        <v>5</v>
      </c>
      <c r="B3" s="152" t="s">
        <v>6</v>
      </c>
      <c r="C3" s="152" t="s">
        <v>7</v>
      </c>
      <c r="D3" s="152" t="s">
        <v>8</v>
      </c>
      <c r="E3" s="334" t="s">
        <v>4</v>
      </c>
      <c r="F3" s="334"/>
      <c r="G3" s="335">
        <v>1</v>
      </c>
      <c r="H3" s="335"/>
      <c r="I3" s="334">
        <v>2</v>
      </c>
      <c r="J3" s="334"/>
      <c r="K3" s="335">
        <v>3</v>
      </c>
      <c r="L3" s="335"/>
      <c r="M3" s="334">
        <v>4</v>
      </c>
      <c r="N3" s="334"/>
      <c r="O3" s="335">
        <v>5</v>
      </c>
      <c r="P3" s="335"/>
      <c r="Q3" s="334" t="s">
        <v>9</v>
      </c>
      <c r="R3" s="334"/>
      <c r="S3" s="5"/>
      <c r="T3" s="153" t="s">
        <v>10</v>
      </c>
      <c r="U3" s="153" t="s">
        <v>11</v>
      </c>
      <c r="V3" s="153" t="s">
        <v>3</v>
      </c>
      <c r="W3" s="187" t="s">
        <v>9</v>
      </c>
      <c r="X3" s="227" t="s">
        <v>12</v>
      </c>
      <c r="Y3" s="227" t="s">
        <v>13</v>
      </c>
      <c r="Z3" s="153" t="s">
        <v>14</v>
      </c>
      <c r="AA3" s="153" t="s">
        <v>12</v>
      </c>
      <c r="AB3" s="155" t="s">
        <v>13</v>
      </c>
      <c r="AC3" s="153" t="s">
        <v>16</v>
      </c>
      <c r="AD3" s="153" t="s">
        <v>12</v>
      </c>
      <c r="AE3" s="155" t="s">
        <v>13</v>
      </c>
      <c r="AF3" s="153" t="s">
        <v>16</v>
      </c>
      <c r="AG3" s="156" t="s">
        <v>135</v>
      </c>
      <c r="AH3" s="156" t="s">
        <v>136</v>
      </c>
      <c r="AI3" s="156" t="s">
        <v>137</v>
      </c>
      <c r="AJ3" s="156" t="s">
        <v>138</v>
      </c>
      <c r="AK3" s="156" t="s">
        <v>139</v>
      </c>
      <c r="AL3" s="156" t="s">
        <v>140</v>
      </c>
    </row>
    <row r="4" spans="1:38" ht="12">
      <c r="A4" s="151" t="s">
        <v>141</v>
      </c>
      <c r="B4" s="151" t="s">
        <v>142</v>
      </c>
      <c r="C4" s="152" t="s">
        <v>284</v>
      </c>
      <c r="D4" s="157" t="s">
        <v>143</v>
      </c>
      <c r="E4" s="4">
        <f aca="true" t="shared" si="0" ref="E4:E48">SUM(IF(G4&gt;H4,1,0))+SUM(IF(I4&gt;J4,1,0))+SUM(IF(K4&gt;L4,1,0))+SUM(IF(M4&gt;N4,1,0))+SUM(IF(O4&gt;P4,1,0))</f>
        <v>0</v>
      </c>
      <c r="F4" s="4">
        <f aca="true" t="shared" si="1" ref="F4:F48">SUM(IF(H4&gt;G4,1,0))+SUM(IF(J4&gt;I4,1,0))+SUM(IF(L4&gt;K4,1,0))+SUM(IF(N4&gt;M4,1,0))+SUM(IF(P4&gt;O4,1,0))</f>
        <v>3</v>
      </c>
      <c r="G4" s="158">
        <v>11</v>
      </c>
      <c r="H4" s="158">
        <v>25</v>
      </c>
      <c r="I4" s="151">
        <v>17</v>
      </c>
      <c r="J4" s="151">
        <v>25</v>
      </c>
      <c r="K4" s="158">
        <v>18</v>
      </c>
      <c r="L4" s="158">
        <v>25</v>
      </c>
      <c r="M4" s="151"/>
      <c r="N4" s="151"/>
      <c r="O4" s="158"/>
      <c r="P4" s="158"/>
      <c r="Q4" s="151">
        <f aca="true" t="shared" si="2" ref="Q4:Q48">G4+I4+K4+M4+O4</f>
        <v>46</v>
      </c>
      <c r="R4" s="151">
        <f aca="true" t="shared" si="3" ref="R4:R48">H4+J4+L4+N4+P4</f>
        <v>75</v>
      </c>
      <c r="T4" s="152">
        <v>1</v>
      </c>
      <c r="U4" s="152" t="s">
        <v>143</v>
      </c>
      <c r="V4" s="183">
        <f aca="true" t="shared" si="4" ref="V4:V13">AG4*3+AH4*3+AI4*2+AJ4*1</f>
        <v>27</v>
      </c>
      <c r="W4" s="191">
        <f aca="true" t="shared" si="5" ref="W4:W13">X4+Y4+Z4</f>
        <v>9</v>
      </c>
      <c r="X4" s="191">
        <f>COUNTIF($F$4,"=3")+COUNTIF($E$10,"=3")+COUNTIF($E$16,"=3")+COUNTIF($E$22,"=3")+COUNTIF($E$28,"=3")+COUNTIF($F$33,"=3")+COUNTIF($F$37,"=3")+COUNTIF($F$41,"=3")+COUNTIF($F$45,"=3")</f>
        <v>9</v>
      </c>
      <c r="Y4" s="191">
        <f>SUM(IF($F$4&lt;$E$4,1,0))+SUM(IF($E$10&lt;$F$10,1,0))+SUM(IF($E$16&lt;$F$16,1,0))+SUM(IF($E$22&lt;$F$22,1,0))+SUM(IF($E$28&lt;$F$28,1,0))+SUM(IF($F$33&lt;$E$33,1,0))+SUM(IF($F$37&lt;$E$37,1,0))+SUM(IF($F$41&lt;$E$41,1,0))+SUM(IF($F$45&lt;$E$45,1,0))</f>
        <v>0</v>
      </c>
      <c r="Z4" s="177"/>
      <c r="AA4" s="151">
        <f>$F$4+$E$10+$E$16+$E$22+$E$28+$F$33+$F$37+$F$41+$F$45</f>
        <v>27</v>
      </c>
      <c r="AB4" s="151">
        <f>$E$4+$F$10+$F$16+$F$22+$F$28+$E$33+$E$37+$E$41+$E$45</f>
        <v>1</v>
      </c>
      <c r="AC4" s="151">
        <f aca="true" t="shared" si="6" ref="AC4:AC13">IF(AB4=0,"MAX",AA4/AB4)</f>
        <v>27</v>
      </c>
      <c r="AD4" s="151">
        <f>$R$4+$Q$10+$Q$16+$Q$22+$Q$28+$R$33+$R$37+$R$41+$R$45</f>
        <v>694</v>
      </c>
      <c r="AE4" s="151">
        <f>$Q$4+$R$10+$R$16+$R$22+$R$28+$Q$33+$Q$37+$Q$41+$Q$45</f>
        <v>361</v>
      </c>
      <c r="AF4" s="151">
        <f aca="true" t="shared" si="7" ref="AF4:AF13">IF(AE4=0,"MAX",AD4/AE4)</f>
        <v>1.922437673130194</v>
      </c>
      <c r="AG4" s="151">
        <f>SUM(IF(AND($F$4=3,$E$4=0),1,0))+SUM(IF(AND($E$10=3,$F$10=0),1,0))+SUM(IF(AND($E$16=3,$F$16=0),1,0))+SUM(IF(AND($E$22=3,$F$22=0),1,0))+SUM(IF(AND($E$28=3,$F$28=0),1,0))+SUM(IF(AND($F$33=3,$E$33=0),1,0))+SUM(IF(AND($F$37=3,$E$37=0),1,0))+SUM(IF(AND($F$41=3,$E$41=0),1,0))+SUM(IF(AND($F$45=3,$E$45=0),1,0))</f>
        <v>8</v>
      </c>
      <c r="AH4" s="151">
        <f>SUM(IF(AND($F$4=3,$E$4=1),1,0))+SUM(IF(AND($E$10=3,$F$10=1),1,0))+SUM(IF(AND($E$16=3,$F$16=1),1,0))+SUM(IF(AND($E$22=3,$F$22=1),1,0))+SUM(IF(AND($E$28=3,$F$28=1),1,0))+SUM(IF(AND($F$33=3,$E$33=1),1,0))+SUM(IF(AND($F$37=3,$E$37=1),1,0))+SUM(IF(AND($F$41=3,$E$41=1),1,0))+SUM(IF(AND($F$45=3,$E$45=1),1,0))</f>
        <v>1</v>
      </c>
      <c r="AI4" s="151">
        <f>SUM(IF(AND($F$4=3,$E$4=2),1,0))+SUM(IF(AND($E$10=3,$F$10=2),1,0))+SUM(IF(AND($E$16=3,$F$16=2),1,0))+SUM(IF(AND($E$22=3,$F$22=2),1,0))+SUM(IF(AND($E$28=3,$F$28=2),1,0))+SUM(IF(AND($F$33=3,$E$33=2),1,0))+SUM(IF(AND($F$37=3,$E$37=2),1,0))+SUM(IF(AND($F$41=3,$E$41=2),1,0))+SUM(IF(AND($F$45=3,$E$45=2),1,0))</f>
        <v>0</v>
      </c>
      <c r="AJ4" s="151">
        <f>SUM(IF(AND($F$4=2,$E$4=3),1,0))+SUM(IF(AND($E$10=2,$F$10=3),1,0))+SUM(IF(AND($E$16=2,$F$16=3),1,0))+SUM(IF(AND($E$22=2,$F$22=3),1,0))+SUM(IF(AND($E$28=2,$F$28=3),1,0))+SUM(IF(AND($F$33=2,$E$33=3),1,0))+SUM(IF(AND($F$37=2,$E$37=3),1,0))+SUM(IF(AND($F$41=2,$E$41=3),1,0))+SUM(IF(AND($F$45=2,$E$45=3),1,0))</f>
        <v>0</v>
      </c>
      <c r="AK4" s="151">
        <f>SUM(IF(AND($F$4=1,$E$4=3),1,0))+SUM(IF(AND($E$10=1,$F$10=3),1,0))+SUM(IF(AND($E$16=1,$F$16=3),1,0))+SUM(IF(AND($E$22=1,$F$22=3),1,0))+SUM(IF(AND($E$28=1,$F$28=3),1,0))+SUM(IF(AND($F$33=1,$E$33=3),1,0))+SUM(IF(AND($F$37=1,$E$37=3),1,0))+SUM(IF(AND($F$41=1,$E$41=3),1,0))+SUM(IF(AND($F$45=1,$E$45=3),1,0))</f>
        <v>0</v>
      </c>
      <c r="AL4" s="151">
        <f>SUM(IF(AND($F$4=0,$E$4=3),1,0))+SUM(IF(AND($E$10=0,$F$10=3),1,0))+SUM(IF(AND($E$16=0,$F$16=3),1,0))+SUM(IF(AND($E$22=0,$F$22=3),1,0))+SUM(IF(AND($E$28=0,$F$28=3),1,0))+SUM(IF(AND($F$33=0,$E$33=3),1,0))+SUM(IF(AND($F$37=0,$E$37=3),1,0))+SUM(IF(AND($F$41=0,$E$41=3),1,0))+SUM(IF(AND($F$45=0,$E$45=3),1,0))</f>
        <v>0</v>
      </c>
    </row>
    <row r="5" spans="1:38" ht="12">
      <c r="A5" s="151" t="s">
        <v>144</v>
      </c>
      <c r="B5" s="151" t="s">
        <v>142</v>
      </c>
      <c r="C5" s="157" t="s">
        <v>145</v>
      </c>
      <c r="D5" s="157" t="s">
        <v>146</v>
      </c>
      <c r="E5" s="4">
        <f t="shared" si="0"/>
        <v>3</v>
      </c>
      <c r="F5" s="4">
        <f t="shared" si="1"/>
        <v>0</v>
      </c>
      <c r="G5" s="158">
        <v>25</v>
      </c>
      <c r="H5" s="158">
        <v>12</v>
      </c>
      <c r="I5" s="151">
        <v>25</v>
      </c>
      <c r="J5" s="151">
        <v>9</v>
      </c>
      <c r="K5" s="158">
        <v>25</v>
      </c>
      <c r="L5" s="158">
        <v>5</v>
      </c>
      <c r="M5" s="151"/>
      <c r="N5" s="151"/>
      <c r="O5" s="158"/>
      <c r="P5" s="158"/>
      <c r="Q5" s="151">
        <f t="shared" si="2"/>
        <v>75</v>
      </c>
      <c r="R5" s="151">
        <f t="shared" si="3"/>
        <v>26</v>
      </c>
      <c r="T5" s="152">
        <v>2</v>
      </c>
      <c r="U5" s="159" t="s">
        <v>145</v>
      </c>
      <c r="V5" s="183">
        <f t="shared" si="4"/>
        <v>24</v>
      </c>
      <c r="W5" s="191">
        <f t="shared" si="5"/>
        <v>9</v>
      </c>
      <c r="X5" s="193">
        <f>COUNTIF($E$5,"=3")+COUNTIF($E$11,"=3")+COUNTIF($E$17,"=3")+COUNTIF($E$23,"=3")+COUNTIF($F$28,"=3")+COUNTIF($F$32,"=3")+COUNTIF($F$36,"=3")+COUNTIF($F$40,"=3")+COUNTIF($F$44,"=3")</f>
        <v>8</v>
      </c>
      <c r="Y5" s="228">
        <f>SUM(IF($E$5&lt;$F$5,1,0))+SUM(IF($E$11&lt;$F$11,1,0))+SUM(IF($E$17&lt;$F$17,1,0))+SUM(IF($E$23&lt;$F$23,1,0))+SUM(IF($F$28&lt;$E$28,1,0))+SUM(IF($F$32&lt;$E$32,1,0))+SUM(IF($F$36&lt;$E$36,1,0))+SUM(IF($F$40&lt;$E$40,1,0))+SUM(IF($F$44&lt;$E$44,1,0))</f>
        <v>1</v>
      </c>
      <c r="Z5" s="226"/>
      <c r="AA5" s="160">
        <f>$E$5+$E$11+$E$17+$E$23+$F$28+$F$32+$F$36+$F$40+$F$44</f>
        <v>25</v>
      </c>
      <c r="AB5" s="160">
        <f>$F$5+$F$11+$F$17+$F$23+$E$28+$E$32+$E$36+$E$40+$E$44</f>
        <v>4</v>
      </c>
      <c r="AC5" s="151">
        <f t="shared" si="6"/>
        <v>6.25</v>
      </c>
      <c r="AD5" s="160">
        <f>$Q$5+$Q$11+$Q$17+$Q$23+$R$28+$R$32+$R$36+$R$40+$R$44</f>
        <v>698</v>
      </c>
      <c r="AE5" s="160">
        <f>$R$5+$R$11+$R$17+$R$23+$Q$28+$Q$32+$Q$36+$Q$40+$Q$44</f>
        <v>408</v>
      </c>
      <c r="AF5" s="151">
        <f t="shared" si="7"/>
        <v>1.7107843137254901</v>
      </c>
      <c r="AG5" s="151">
        <f>SUM(IF(AND($E$5=3,$F$5=0),1,0))+SUM(IF(AND($E$11=3,$F$11=0),1,0))+SUM(IF(AND($E$17=3,$F$17=0),1,0))+SUM(IF(AND($E$23=3,$F$23=0),1,0))+SUM(IF(AND($F$28=3,$E$28=0),1,0))+SUM(IF(AND($F$32=3,$E$32=0),1,0))+SUM(IF(AND($F$36=3,$E$36=0),1,0))+SUM(IF(AND($F$40=3,$E$40=0),1,0))+SUM(IF(AND($F$44=3,$E$44=0),1,0))</f>
        <v>7</v>
      </c>
      <c r="AH5" s="151">
        <f>SUM(IF(AND($E$5=3,$F$5=1),1,0))+SUM(IF(AND($E$11=3,$F$11=1),1,0))+SUM(IF(AND($E$17=3,$F$17=1),1,0))+SUM(IF(AND($E$23=3,$F$23=1),1,0))+SUM(IF(AND($F$28=3,$E$28=1),1,0))+SUM(IF(AND($F$32=3,$E$32=1),1,0))+SUM(IF(AND($F$36=3,$E$36=1),1,0))+SUM(IF(AND($F$40=3,$E$40=1),1,0))+SUM(IF(AND($F$44=3,$E$44=1),1,0))</f>
        <v>1</v>
      </c>
      <c r="AI5" s="151">
        <f>SUM(IF(AND($E$5=3,$F$5=2),1,0))+SUM(IF(AND($E$11=3,$F$11=2),1,0))+SUM(IF(AND($E$17=3,$F$17=2),1,0))+SUM(IF(AND($E$23=3,$F$23=2),1,0))+SUM(IF(AND($F$28=3,$E$28=2),1,0))+SUM(IF(AND($F$32=3,$E$32=2),1,0))+SUM(IF(AND($F$36=3,$E$36=2),1,0))+SUM(IF(AND($F$40=3,$E$40=2),1,0))+SUM(IF(AND($F$44=3,$E$44=2),1,0))</f>
        <v>0</v>
      </c>
      <c r="AJ5" s="151">
        <f>SUM(IF(AND($E$5=2,$F$5=3),1,0))+SUM(IF(AND($E$11=2,$F$11=3),1,0))+SUM(IF(AND($E$17=2,$F$17=3),1,0))+SUM(IF(AND($E$23=2,$F$23=3),1,0))+SUM(IF(AND($F$28=2,$E$28=3),1,0))+SUM(IF(AND($F$32=2,$E$32=3),1,0))+SUM(IF(AND($F$36=2,$E$36=3),1,0))+SUM(IF(AND($F$40=2,$E$40=3),1,0))+SUM(IF(AND($F$44=2,$E$44=3),1,0))</f>
        <v>0</v>
      </c>
      <c r="AK5" s="151">
        <f>SUM(IF(AND($E$5=1,$F$5=3),1,0))+SUM(IF(AND($E$11=1,$F$11=3),1,0))+SUM(IF(AND($E$17=1,$F$17=3),1,0))+SUM(IF(AND($E$23=1,$F$23=3),1,0))+SUM(IF(AND($F$28=1,$E$28=3),1,0))+SUM(IF(AND($F$32=1,$E$32=3),1,0))+SUM(IF(AND($F$36=1,$E$36=3),1,0))+SUM(IF(AND($F$40=1,$E$40=3),1,0))+SUM(IF(AND($F$44=1,$E$44=3),1,0))</f>
        <v>1</v>
      </c>
      <c r="AL5" s="151">
        <f>SUM(IF(AND($E$5=0,$F$5=3),1,0))+SUM(IF(AND($E$11=0,$F$11=3),1,0))+SUM(IF(AND($E$17=0,$F$17=3),1,0))+SUM(IF(AND($E$23=0,$F$23=3),1,0))+SUM(IF(AND($F$28=0,$E$28=3),1,0))+SUM(IF(AND($F$32=0,$E$32=3),1,0))+SUM(IF(AND($F$36=0,$E$36=3),1,0))+SUM(IF(AND($F$40=0,$E$40=3),1,0))+SUM(IF(AND($F$44=0,$E$44=3),1,0))</f>
        <v>0</v>
      </c>
    </row>
    <row r="6" spans="1:38" ht="12">
      <c r="A6" s="151" t="s">
        <v>147</v>
      </c>
      <c r="B6" s="151" t="s">
        <v>142</v>
      </c>
      <c r="C6" s="152" t="s">
        <v>319</v>
      </c>
      <c r="D6" s="157" t="s">
        <v>148</v>
      </c>
      <c r="E6" s="4">
        <f t="shared" si="0"/>
        <v>3</v>
      </c>
      <c r="F6" s="4">
        <f t="shared" si="1"/>
        <v>0</v>
      </c>
      <c r="G6" s="158">
        <v>25</v>
      </c>
      <c r="H6" s="158">
        <v>20</v>
      </c>
      <c r="I6" s="151">
        <v>25</v>
      </c>
      <c r="J6" s="151">
        <v>3</v>
      </c>
      <c r="K6" s="158">
        <v>25</v>
      </c>
      <c r="L6" s="158">
        <v>19</v>
      </c>
      <c r="M6" s="151"/>
      <c r="N6" s="151"/>
      <c r="O6" s="158"/>
      <c r="P6" s="158"/>
      <c r="Q6" s="151">
        <f t="shared" si="2"/>
        <v>75</v>
      </c>
      <c r="R6" s="151">
        <f t="shared" si="3"/>
        <v>42</v>
      </c>
      <c r="T6" s="152">
        <v>3</v>
      </c>
      <c r="U6" s="152" t="s">
        <v>284</v>
      </c>
      <c r="V6" s="183">
        <f t="shared" si="4"/>
        <v>21</v>
      </c>
      <c r="W6" s="191">
        <f t="shared" si="5"/>
        <v>9</v>
      </c>
      <c r="X6" s="193">
        <f>COUNTIF($E$4,"=3")+COUNTIF($F$9,"=3")+COUNTIF($E$14,"=3")+COUNTIF($F$19,"=3")+COUNTIF($E$24,"=3")+COUNTIF($F$29,"=3")+COUNTIF($E$34,"=3")+COUNTIF($F$39,"=3")+COUNTIF($E$44,"=3")</f>
        <v>7</v>
      </c>
      <c r="Y6" s="191">
        <f>SUM(IF($E$4&lt;$F$4,1,0))+SUM(IF($F$9&lt;$E$9,1,0))+SUM(IF($E$14&lt;$F$14,1,0))+SUM(IF($F$19&lt;$E$19,1,0))+SUM(IF($E$24&lt;$F$24,1,0))+SUM(IF($F$29&lt;$E$29,1,0))+SUM(IF($E$34&lt;$F$34,1,0))+SUM(IF($F$39&lt;$E$39,1,0))+SUM(IF($E$44&lt;$F$44,1,0))</f>
        <v>2</v>
      </c>
      <c r="Z6" s="177"/>
      <c r="AA6" s="151">
        <f>$E$4+$F$9+$E$14+$F$19+$E$24+$F$29+$E$34+$F$39+$E$44</f>
        <v>22</v>
      </c>
      <c r="AB6" s="151">
        <f>$F$4+$E$9+$F$14+$E$19+$F$24+$E$29+$F$34+$E$39+$F$44</f>
        <v>6</v>
      </c>
      <c r="AC6" s="151">
        <f t="shared" si="6"/>
        <v>3.6666666666666665</v>
      </c>
      <c r="AD6" s="151">
        <f>$Q$4+$R$9+$Q$14+$R$19+$Q$24+$R$29+$Q$34+$R$39+$Q$44</f>
        <v>646</v>
      </c>
      <c r="AE6" s="151">
        <f>$R$4+$Q$9+$R$14+$Q$19+$R$24+$Q$29+$R$34+$Q$39+$R$44</f>
        <v>471</v>
      </c>
      <c r="AF6" s="151">
        <f t="shared" si="7"/>
        <v>1.3715498938428874</v>
      </c>
      <c r="AG6" s="151">
        <f>SUM(IF(AND($E$4=3,$F$4=0),1,0))+SUM(IF(AND($F$9=3,$E$9=0),1,0))+SUM(IF(AND($E$14=3,$F$14=0),1,0))+SUM(IF(AND($F$19=3,$E$19=0),1,0))+SUM(IF(AND($E$24=3,$F$24=0),1,0))+SUM(IF(AND($F$29=3,$E$29=0),1,0))+SUM(IF(AND($E$34=3,$F$34=0),1,0))+SUM(IF(AND($F$39=3,$E$39=0),1,0))+SUM(IF(AND($E$44=3,$F$44=0),1,0))</f>
        <v>7</v>
      </c>
      <c r="AH6" s="151">
        <f>SUM(IF(AND($E$4=3,$F$4=1),1,0))+SUM(IF(AND($F$9=3,$E$9=1),1,0))+SUM(IF(AND($E$14=3,$F$14=1),1,0))+SUM(IF(AND($F$19=3,$E$19=1),1,0))+SUM(IF(AND($E$24=3,$F$24=1),1,0))+SUM(IF(AND($F$29=3,$E$29=1),1,0))+SUM(IF(AND($E$34=3,$F$34=1),1,0))+SUM(IF(AND($F$39=3,$E$39=1),1,0))+SUM(IF(AND($E$44=3,$F$44=1),1,0))</f>
        <v>0</v>
      </c>
      <c r="AI6" s="151">
        <f>SUM(IF(AND($E$4=3,$F$4=2),1,0))+SUM(IF(AND($F$9=3,$E$9=2),1,0))+SUM(IF(AND($E$14=3,$F$14=2),1,0))+SUM(IF(AND($F$19=3,$E$19=2),1,0))+SUM(IF(AND($E$24=3,$F$24=2),1,0))+SUM(IF(AND($F$29=3,$E$29=2),1,0))+SUM(IF(AND($E$34=3,$F$34=2),1,0))+SUM(IF(AND($F$39=3,$E$39=2),1,0))+SUM(IF(AND($E$44=3,$F$44=2),1,0))</f>
        <v>0</v>
      </c>
      <c r="AJ6" s="151">
        <f>SUM(IF(AND($E$4=2,$F$4=3),1,0))+SUM(IF(AND($F$9=2,$E$9=3),1,0))+SUM(IF(AND($E$14=2,$F$14=3),1,0))+SUM(IF(AND($F$19=2,$E$19=3),1,0))+SUM(IF(AND($E$24=2,$F$24=3),1,0))+SUM(IF(AND($F$29=2,$E$29=3),1,0))+SUM(IF(AND($E$34=2,$F$34=3),1,0))+SUM(IF(AND($F$39=2,$E$39=3),1,0))+SUM(IF(AND($E$44=2,$F$44=3),1,0))</f>
        <v>0</v>
      </c>
      <c r="AK6" s="151">
        <f>SUM(IF(AND($E$4=1,$F$4=3),1,0))+SUM(IF(AND($F$9=1,$E$9=3),1,0))+SUM(IF(AND($E$14=1,$F$14=3),1,0))+SUM(IF(AND($F$19=1,$E$19=3),1,0))+SUM(IF(AND($E$24=1,$F$24=3),1,0))+SUM(IF(AND($F$29=1,$E$29=3),1,0))+SUM(IF(AND($E$34=1,$F$34=3),1,0))+SUM(IF(AND($F$39=1,$E$39=3),1,0))+SUM(IF(AND($E$44=1,$F$44=3),1,0))</f>
        <v>1</v>
      </c>
      <c r="AL6" s="151">
        <f>SUM(IF(AND($E$4=0,$F$4=3),1,0))+SUM(IF(AND($F$9=0,$E$9=3),1,0))+SUM(IF(AND($E$14=0,$F$14=3),1,0))+SUM(IF(AND($F$19=0,$E$19=3),1,0))+SUM(IF(AND($E$24=0,$F$24=3),1,0))+SUM(IF(AND($F$29=0,$E$29=3),1,0))+SUM(IF(AND($E$34=0,$F$34=3),1,0))+SUM(IF(AND($F$39=0,$E$39=3),1,0))+SUM(IF(AND($E$44=0,$F$44=3),1,0))</f>
        <v>1</v>
      </c>
    </row>
    <row r="7" spans="1:38" ht="12">
      <c r="A7" s="151" t="s">
        <v>149</v>
      </c>
      <c r="B7" s="151" t="s">
        <v>142</v>
      </c>
      <c r="C7" s="157" t="s">
        <v>150</v>
      </c>
      <c r="D7" s="159" t="s">
        <v>283</v>
      </c>
      <c r="E7" s="4">
        <f t="shared" si="0"/>
        <v>3</v>
      </c>
      <c r="F7" s="4">
        <f t="shared" si="1"/>
        <v>0</v>
      </c>
      <c r="G7" s="158">
        <v>25</v>
      </c>
      <c r="H7" s="158">
        <v>16</v>
      </c>
      <c r="I7" s="151">
        <v>25</v>
      </c>
      <c r="J7" s="151">
        <v>17</v>
      </c>
      <c r="K7" s="158">
        <v>25</v>
      </c>
      <c r="L7" s="158">
        <v>8</v>
      </c>
      <c r="M7" s="151"/>
      <c r="N7" s="151"/>
      <c r="O7" s="158"/>
      <c r="P7" s="158"/>
      <c r="Q7" s="151">
        <f t="shared" si="2"/>
        <v>75</v>
      </c>
      <c r="R7" s="151">
        <f t="shared" si="3"/>
        <v>41</v>
      </c>
      <c r="T7" s="152">
        <v>4</v>
      </c>
      <c r="U7" s="152" t="s">
        <v>150</v>
      </c>
      <c r="V7" s="183">
        <f t="shared" si="4"/>
        <v>18</v>
      </c>
      <c r="W7" s="191">
        <f t="shared" si="5"/>
        <v>9</v>
      </c>
      <c r="X7" s="193">
        <f>COUNTIF($E$7,"=3")+COUNTIF($E$13,"=3")+COUNTIF($F$18,"=3")+COUNTIF($F$22,"=3")+COUNTIF($F$26,"=3")+COUNTIF($F$30,"=3")+COUNTIF($F$34,"=3")+COUNTIF($E$40,"=3")+COUNTIF($E$46,"=3")</f>
        <v>6</v>
      </c>
      <c r="Y7" s="191">
        <f>SUM(IF($E$7&lt;$F$7,1,0))+SUM(IF($E$13&lt;$F$13,1,0))+SUM(IF($F$18&lt;$E$18,1,0))+SUM(IF($F$22&lt;$E$22,1,0))+SUM(IF($F$26&lt;$E$26,1,0))+SUM(IF($F$30&lt;$E$30,1,0))+SUM(IF($F$34&lt;$E$34,1,0))+SUM(IF($E$40&lt;$F$40,1,0))+SUM(IF($E$46&lt;$F$46,1,0))</f>
        <v>3</v>
      </c>
      <c r="Z7" s="177"/>
      <c r="AA7" s="151">
        <f>$E$7+$E$13+$F$18+$F$22+$F$26+$F$30+$F$34+$E$40+$E$46</f>
        <v>18</v>
      </c>
      <c r="AB7" s="151">
        <f>$F$7+$F$13+$E$18+$E$22+$E$26+$E$30+$E$34+$F$40+$F$46</f>
        <v>10</v>
      </c>
      <c r="AC7" s="151">
        <f t="shared" si="6"/>
        <v>1.8</v>
      </c>
      <c r="AD7" s="151">
        <f>$Q$7+$Q$13+$R$18+$R$22+$R$26+$R$30+$R$34+$Q$40+$Q$46</f>
        <v>618</v>
      </c>
      <c r="AE7" s="151">
        <f>$R$7+$R$13+$Q$18+$Q$22+$Q$26+$Q$30+$Q$34+$R$40+$R$46</f>
        <v>534</v>
      </c>
      <c r="AF7" s="151">
        <f t="shared" si="7"/>
        <v>1.1573033707865168</v>
      </c>
      <c r="AG7" s="151">
        <f>SUM(IF(AND($E$7=3,$F$7=0),1,0))+SUM(IF(AND($E$13=3,$F$13=0),1,0))+SUM(IF(AND($F$18=3,$E$18=0),1,0))+SUM(IF(AND($F$22=3,$E$22=0),1,0))+SUM(IF(AND($F$26=3,$E$26=0),1,0))+SUM(IF(AND($F$30=3,$E$30=0),1,0))+SUM(IF(AND($F$34=3,$E$34=0),1,0))+SUM(IF(AND($E$40=3,$F$40=0),1,0))+SUM(IF(AND($E$46=3,$F$46=0),1,0))</f>
        <v>5</v>
      </c>
      <c r="AH7" s="151">
        <f>SUM(IF(AND($E$7=3,$F$7=1),1,0))+SUM(IF(AND($E$13=3,$F$13=1),1,0))+SUM(IF(AND($F$18=3,$E$18=1),1,0))+SUM(IF(AND($F$22=3,$E$22=1),1,0))+SUM(IF(AND($F$26=3,$E$26=1),1,0))+SUM(IF(AND($F$30=3,$E$30=1),1,0))+SUM(IF(AND($F$34=3,$E$34=1),1,0))+SUM(IF(AND($E$40=3,$F$40=1),1,0))+SUM(IF(AND($E$46=3,$F$46=1),1,0))</f>
        <v>1</v>
      </c>
      <c r="AI7" s="151">
        <f>SUM(IF(AND($E$7=3,$F$7=2),1,0))+SUM(IF(AND($E$13=3,$F$13=2),1,0))+SUM(IF(AND($F$18=3,$E$18=2),1,0))+SUM(IF(AND($F$22=3,$E$22=2),1,0))+SUM(IF(AND($F$26=3,$E$26=2),1,0))+SUM(IF(AND($F$30=3,$E$30=2),1,0))+SUM(IF(AND($F$34=3,$E$34=2),1,0))+SUM(IF(AND($E$40=3,$F$40=2),1,0))+SUM(IF(AND($E$46=3,$F$46=2),1,0))</f>
        <v>0</v>
      </c>
      <c r="AJ7" s="151">
        <f>SUM(IF(AND($E$7=2,$F$7=3),1,0))+SUM(IF(AND($E$13=2,$F$13=3),1,0))+SUM(IF(AND($F$18=2,$E$18=3),1,0))+SUM(IF(AND($F$22=2,$E$22=3),1,0))+SUM(IF(AND($F$26=2,$E$26=3),1,0))+SUM(IF(AND($F$30=2,$E$30=3),1,0))+SUM(IF(AND($F$34=2,$E$34=3),1,0))+SUM(IF(AND($E$40=2,$F$40=3),1,0))+SUM(IF(AND($E$46=2,$F$46=3),1,0))</f>
        <v>0</v>
      </c>
      <c r="AK7" s="151">
        <f>SUM(IF(AND($E$7=1,$F$7=3),1,0))+SUM(IF(AND($E$13=1,$F$13=3),1,0))+SUM(IF(AND($F$18=1,$E$18=3),1,0))+SUM(IF(AND($F$22=1,$E$22=3),1,0))+SUM(IF(AND($F$26=1,$E$26=3),1,0))+SUM(IF(AND($F$30=1,$E$30=3),1,0))+SUM(IF(AND($F$34=1,$E$34=3),1,0))+SUM(IF(AND($E$40=1,$F$40=3),1,0))+SUM(IF(AND($E$46=1,$F$46=3),1,0))</f>
        <v>0</v>
      </c>
      <c r="AL7" s="151">
        <f>SUM(IF(AND($E$7=0,$F$7=3),1,0))+SUM(IF(AND($E$13=0,$F$13=3),1,0))+SUM(IF(AND($F$18=0,$E$18=3),1,0))+SUM(IF(AND($F$22=0,$E$22=3),1,0))+SUM(IF(AND($F$26=0,$E$26=3),1,0))+SUM(IF(AND($F$30=0,$E$30=3),1,0))+SUM(IF(AND($F$34=0,$E$34=3),1,0))+SUM(IF(AND($E$40=0,$F$40=3),1,0))+SUM(IF(AND($E$46=0,$F$46=3),1,0))</f>
        <v>3</v>
      </c>
    </row>
    <row r="8" spans="1:39" ht="12">
      <c r="A8" s="151" t="s">
        <v>151</v>
      </c>
      <c r="B8" s="151" t="s">
        <v>142</v>
      </c>
      <c r="C8" s="157" t="s">
        <v>152</v>
      </c>
      <c r="D8" s="157" t="s">
        <v>153</v>
      </c>
      <c r="E8" s="4">
        <f t="shared" si="0"/>
        <v>3</v>
      </c>
      <c r="F8" s="4">
        <f t="shared" si="1"/>
        <v>0</v>
      </c>
      <c r="G8" s="158">
        <v>25</v>
      </c>
      <c r="H8" s="158">
        <v>16</v>
      </c>
      <c r="I8" s="151">
        <v>25</v>
      </c>
      <c r="J8" s="161">
        <v>20</v>
      </c>
      <c r="K8" s="158">
        <v>25</v>
      </c>
      <c r="L8" s="158">
        <v>18</v>
      </c>
      <c r="M8" s="151"/>
      <c r="N8" s="151"/>
      <c r="O8" s="158"/>
      <c r="P8" s="158"/>
      <c r="Q8" s="151">
        <f t="shared" si="2"/>
        <v>75</v>
      </c>
      <c r="R8" s="151">
        <f t="shared" si="3"/>
        <v>54</v>
      </c>
      <c r="T8" s="152">
        <v>5</v>
      </c>
      <c r="U8" s="152" t="s">
        <v>152</v>
      </c>
      <c r="V8" s="183">
        <f t="shared" si="4"/>
        <v>15</v>
      </c>
      <c r="W8" s="191">
        <f t="shared" si="5"/>
        <v>9</v>
      </c>
      <c r="X8" s="193">
        <f>COUNTIF($E$8,"=3")+COUNTIF($F$13,"=3")+COUNTIF($F$17,"=3")+COUNTIF($F$21,"=3")+COUNTIF($F$25,"=3")+COUNTIF($E$29,"=3")+COUNTIF($E$35,"=3")+COUNTIF($E$41,"=3")+COUNTIF($E$47,"=3")</f>
        <v>5</v>
      </c>
      <c r="Y8" s="191">
        <f>SUM(IF($E$8&lt;$F$8,1,0))+SUM(IF($F$13&lt;$E$13,1,0))+SUM(IF($F$17&lt;$E$17,1,0))+SUM(IF($F$21&lt;$E$21,1,0))+SUM(IF($F$25&lt;$E$25,1,0))+SUM(IF($E$29&lt;$F$29,1,0))+SUM(IF($E$35&lt;$F$35,1,0))+SUM(IF($E$41&lt;$F$41,1,0))+SUM(IF($E$47&lt;$F$47,1,0))</f>
        <v>4</v>
      </c>
      <c r="Z8" s="177"/>
      <c r="AA8" s="151">
        <f>$E$8+$F$13+$F$17+$F$21+$F$25+$E$29+$E$35+$E$41+$E$47</f>
        <v>16</v>
      </c>
      <c r="AB8" s="151">
        <f>$F$8+$E$13+$E$17+$E$21+$E$25+$F$29+$F$35+$F$41+$F$47</f>
        <v>12</v>
      </c>
      <c r="AC8" s="151">
        <f t="shared" si="6"/>
        <v>1.3333333333333333</v>
      </c>
      <c r="AD8" s="151">
        <f>$Q$8+$R$13+$R$17+$R$21+$R$25+$Q$29+$Q$35+$Q$41+$Q$47</f>
        <v>567</v>
      </c>
      <c r="AE8" s="151">
        <f>$R$8+$Q$13+$Q$17+$Q$21+$Q$25+$R$29+$R$35+$R$41+$R$47</f>
        <v>610</v>
      </c>
      <c r="AF8" s="151">
        <f t="shared" si="7"/>
        <v>0.9295081967213115</v>
      </c>
      <c r="AG8" s="151">
        <f>SUM(IF(AND($E$8=3,$F$8=0),1,0))+SUM(IF(AND($F$13=3,$E$13=0),1,0))+SUM(IF(AND($F$17=3,$E$17=0),1,0))+SUM(IF(AND($F$21=3,$E$21=0),1,0))+SUM(IF(AND($F$25=3,$E$25=0),1,0))+SUM(IF(AND($E$29=3,$F$29=0),1,0))+SUM(IF(AND($E$35=3,$F$35=0),1,0))+SUM(IF(AND($E$41=3,$F$41=0),1,0))+SUM(IF(AND($E$47=3,$F$47=0),1,0))</f>
        <v>5</v>
      </c>
      <c r="AH8" s="151">
        <f>SUM(IF(AND($E$8=3,$F$8=1),1,0))+SUM(IF(AND($F$13=3,$E$13=1),1,0))+SUM(IF(AND($F$17=3,$E$17=1),1,0))+SUM(IF(AND($F$21=3,$E$21=1),1,0))+SUM(IF(AND($F$25=3,$E$25=1),1,0))+SUM(IF(AND($E$29=3,$F$29=1),1,0))+SUM(IF(AND($E$35=3,$F$35=1),1,0))+SUM(IF(AND($E$41=3,$F$41=1),1,0))+SUM(IF(AND($E$47=3,$F$47=1),1,0))</f>
        <v>0</v>
      </c>
      <c r="AI8" s="151">
        <f>SUM(IF(AND($E$8=3,$F$8=2),1,0))+SUM(IF(AND($F$13=3,$E$13=2),1,0))+SUM(IF(AND($F$17=3,$E$17=2),1,0))+SUM(IF(AND($F$21=3,$E$21=2),1,0))+SUM(IF(AND($F$25=3,$E$25=2),1,0))+SUM(IF(AND($E$29=3,$F$29=2),1,0))+SUM(IF(AND($E$35=3,$F$35=2),1,0))+SUM(IF(AND($E$41=3,$F$41=2),1,0))+SUM(IF(AND($E$47=3,$F$47=2),1,0))</f>
        <v>0</v>
      </c>
      <c r="AJ8" s="151">
        <f>SUM(IF(AND($E$8=2,$F$8=3),1,0))+SUM(IF(AND($F$13=2,$E$13=3),1,0))+SUM(IF(AND($F$17=2,$E$17=3),1,0))+SUM(IF(AND($F$21=2,$E$21=3),1,0))+SUM(IF(AND($F$25=2,$E$25=3),1,0))+SUM(IF(AND($E$29=2,$F$29=3),1,0))+SUM(IF(AND($E$35=2,$F$35=3),1,0))+SUM(IF(AND($E$41=2,$F$41=3),1,0))+SUM(IF(AND($E$47=2,$F$47=3),1,0))</f>
        <v>0</v>
      </c>
      <c r="AK8" s="151">
        <f>SUM(IF(AND($E$8=1,$F$8=3),1,0))+SUM(IF(AND($F$13=1,$E$13=3),1,0))+SUM(IF(AND($F$17=1,$E$17=3),1,0))+SUM(IF(AND($F$21=1,$E$21=3),1,0))+SUM(IF(AND($F$25=1,$E$25=3),1,0))+SUM(IF(AND($E$29=1,$F$29=3),1,0))+SUM(IF(AND($E$35=1,$F$35=3),1,0))+SUM(IF(AND($E$41=1,$F$41=3),1,0))+SUM(IF(AND($E$47=1,$F$47=3),1,0))</f>
        <v>1</v>
      </c>
      <c r="AL8" s="151">
        <f>SUM(IF(AND($E$8=0,$F$8=3),1,0))+SUM(IF(AND($F$13=0,$E$13=3),1,0))+SUM(IF(AND($F$17=0,$E$17=3),1,0))+SUM(IF(AND($F$21=0,$E$21=3),1,0))+SUM(IF(AND($F$25=0,$E$25=3),1,0))+SUM(IF(AND($E$29=0,$F$29=3),1,0))+SUM(IF(AND($E$35=0,$F$35=3),1,0))+SUM(IF(AND($E$41=0,$F$41=3),1,0))+SUM(IF(AND($E$47=0,$F$47=3),1,0))</f>
        <v>3</v>
      </c>
      <c r="AM8" s="14"/>
    </row>
    <row r="9" spans="1:38" ht="12">
      <c r="A9" s="151" t="s">
        <v>154</v>
      </c>
      <c r="B9" s="151" t="s">
        <v>142</v>
      </c>
      <c r="C9" s="157" t="s">
        <v>146</v>
      </c>
      <c r="D9" s="152" t="s">
        <v>284</v>
      </c>
      <c r="E9" s="4">
        <f t="shared" si="0"/>
        <v>0</v>
      </c>
      <c r="F9" s="4">
        <f t="shared" si="1"/>
        <v>3</v>
      </c>
      <c r="G9" s="158">
        <v>14</v>
      </c>
      <c r="H9" s="158">
        <v>25</v>
      </c>
      <c r="I9" s="151">
        <v>12</v>
      </c>
      <c r="J9" s="161">
        <v>25</v>
      </c>
      <c r="K9" s="158">
        <v>17</v>
      </c>
      <c r="L9" s="158">
        <v>25</v>
      </c>
      <c r="M9" s="151"/>
      <c r="N9" s="151"/>
      <c r="O9" s="158"/>
      <c r="P9" s="158"/>
      <c r="Q9" s="151">
        <f t="shared" si="2"/>
        <v>43</v>
      </c>
      <c r="R9" s="151">
        <f t="shared" si="3"/>
        <v>75</v>
      </c>
      <c r="T9" s="152">
        <v>6</v>
      </c>
      <c r="U9" s="152" t="s">
        <v>319</v>
      </c>
      <c r="V9" s="183">
        <f t="shared" si="4"/>
        <v>9</v>
      </c>
      <c r="W9" s="191">
        <f t="shared" si="5"/>
        <v>9</v>
      </c>
      <c r="X9" s="193">
        <f>COUNTIF($E$6,"=3")+COUNTIF($E$12,"=3")+COUNTIF($E$18,"=3")+COUNTIF($F$23,"=3")+COUNTIF($F$27,"=3")+COUNTIF($F$31,"=3")+COUNTIF($F$35,"=3")+COUNTIF($E$39,"=3")+COUNTIF($E$45,"=3")</f>
        <v>3</v>
      </c>
      <c r="Y9" s="191">
        <f>SUM(IF($E$6&lt;$F$6,1,0))+SUM(IF($E$12&lt;$F$12,1,0))+SUM(IF($E$18&lt;$F$18,1,0))+SUM(IF($F$23&lt;$E$23,1,0))+SUM(IF($F$27&lt;$E$27,1,0))+SUM(IF($F$31&lt;$E$31,1,0))+SUM(IF($F$35&lt;$E$35,1,0))+SUM(IF($E$39&lt;$F$39,1,0))+SUM(IF($E$45&lt;$F$45,1,0))</f>
        <v>6</v>
      </c>
      <c r="Z9" s="177"/>
      <c r="AA9" s="151">
        <f>$E$6+$E$12+$E$18+$F$23+$F$27+$F$31+$F$35+$E$39+$E$45</f>
        <v>9</v>
      </c>
      <c r="AB9" s="151">
        <f>$F$6+$F$12+$F$18+$E$23+$E$27+$E$31+$E$35+$F$39+$F$45</f>
        <v>18</v>
      </c>
      <c r="AC9" s="151">
        <f t="shared" si="6"/>
        <v>0.5</v>
      </c>
      <c r="AD9" s="151">
        <f>$Q$6+$Q$12+$Q$18+$R$23+$R$27+$R$31+$R$35+$Q$39+$Q$45</f>
        <v>503</v>
      </c>
      <c r="AE9" s="151">
        <f>$R$6+$R$12+$R$18+$Q$23+$Q$27+$Q$31+$Q$35+$R$39+$R$45</f>
        <v>613</v>
      </c>
      <c r="AF9" s="151">
        <f t="shared" si="7"/>
        <v>0.8205546492659054</v>
      </c>
      <c r="AG9" s="151">
        <f>SUM(IF(AND($E$6=3,$F$6=0),1,0))+SUM(IF(AND($E$12=3,$F$12=0),1,0))+SUM(IF(AND($E$18=3,$F$18=0),1,0))+SUM(IF(AND($F$23=3,$E$23=0),1,0))+SUM(IF(AND($F$27=3,$E$27=0),1,0))+SUM(IF(AND($F$31=3,$E$31=0),1,0))+SUM(IF(AND($F$35=3,$E$35=0),1,0))+SUM(IF(AND($E$39=3,$F$39=0),1,0))+SUM(IF(AND($E$45=3,$F$45=0),1,0))</f>
        <v>3</v>
      </c>
      <c r="AH9" s="151">
        <f>SUM(IF(AND($E$6=3,$F$6=1),1,0))+SUM(IF(AND($E$12=3,$F$12=1),1,0))+SUM(IF(AND($E$18=3,$F$18=1),1,0))+SUM(IF(AND($F$23=3,$E$23=1),1,0))+SUM(IF(AND($F$27=3,$E$27=1),1,0))+SUM(IF(AND($F$31=3,$E$31=1),1,0))+SUM(IF(AND($F$35=3,$E$35=1),1,0))+SUM(IF(AND($E$39=3,$F$39=1),1,0))+SUM(IF(AND($E$45=3,$F$45=1),1,0))</f>
        <v>0</v>
      </c>
      <c r="AI9" s="151">
        <f>SUM(IF(AND($E$6=3,$F$6=2),1,0))+SUM(IF(AND($E$12=3,$F$12=2),1,0))+SUM(IF(AND($E$18=3,$F$18=2),1,0))+SUM(IF(AND($F$23=3,$E$23=2),1,0))+SUM(IF(AND($F$27=3,$E$27=2),1,0))+SUM(IF(AND($F$31=3,$E$31=2),1,0))+SUM(IF(AND($F$35=3,$E$35=2),1,0))+SUM(IF(AND($E$39=3,$F$39=2),1,0))+SUM(IF(AND($E$45=3,$F$45=2),1,0))</f>
        <v>0</v>
      </c>
      <c r="AJ9" s="151">
        <f>SUM(IF(AND($E$6=2,$F$6=3),1,0))+SUM(IF(AND($E$12=2,$F$12=3),1,0))+SUM(IF(AND($E$18=2,$F$18=3),1,0))+SUM(IF(AND($F$23=2,$E$23=3),1,0))+SUM(IF(AND($F$27=2,$E$27=3),1,0))+SUM(IF(AND($F$31=2,$E$31=3),1,0))+SUM(IF(AND($F$35=2,$E$35=3),1,0))+SUM(IF(AND($E$39=2,$F$39=3),1,0))+SUM(IF(AND($E$45=2,$F$45=3),1,0))</f>
        <v>0</v>
      </c>
      <c r="AK9" s="151">
        <f>SUM(IF(AND($E$6=1,$F$6=3),1,0))+SUM(IF(AND($E$12=1,$F$12=3),1,0))+SUM(IF(AND($E$18=1,$F$18=3),1,0))+SUM(IF(AND($F$23=1,$E$23=3),1,0))+SUM(IF(AND($F$27=1,$E$27=3),1,0))+SUM(IF(AND($F$31=1,$E$31=3),1,0))+SUM(IF(AND($F$35=1,$E$35=3),1,0))+SUM(IF(AND($E$39=1,$F$39=3),1,0))+SUM(IF(AND($E$45=1,$F$45=3),1,0))</f>
        <v>0</v>
      </c>
      <c r="AL9" s="151">
        <f>SUM(IF(AND($E$6=0,$F$6=3),1,0))+SUM(IF(AND($E$12=0,$F$12=3),1,0))+SUM(IF(AND($E$18=0,$F$18=3),1,0))+SUM(IF(AND($F$23=0,$E$23=3),1,0))+SUM(IF(AND($F$27=0,$E$27=3),1,0))+SUM(IF(AND($F$31=0,$E$31=3),1,0))+SUM(IF(AND($F$35=0,$E$35=3),1,0))+SUM(IF(AND($E$39=0,$F$39=3),1,0))+SUM(IF(AND($E$45=0,$F$45=3),1,0))</f>
        <v>6</v>
      </c>
    </row>
    <row r="10" spans="1:38" ht="12">
      <c r="A10" s="151" t="s">
        <v>155</v>
      </c>
      <c r="B10" s="151" t="s">
        <v>142</v>
      </c>
      <c r="C10" s="157" t="s">
        <v>143</v>
      </c>
      <c r="D10" s="157" t="s">
        <v>148</v>
      </c>
      <c r="E10" s="4">
        <f t="shared" si="0"/>
        <v>3</v>
      </c>
      <c r="F10" s="4">
        <f t="shared" si="1"/>
        <v>0</v>
      </c>
      <c r="G10" s="158">
        <v>25</v>
      </c>
      <c r="H10" s="158">
        <v>13</v>
      </c>
      <c r="I10" s="151">
        <v>25</v>
      </c>
      <c r="J10" s="161">
        <v>1</v>
      </c>
      <c r="K10" s="158">
        <v>25</v>
      </c>
      <c r="L10" s="158">
        <v>4</v>
      </c>
      <c r="M10" s="151"/>
      <c r="N10" s="151"/>
      <c r="O10" s="158"/>
      <c r="P10" s="158"/>
      <c r="Q10" s="151">
        <f t="shared" si="2"/>
        <v>75</v>
      </c>
      <c r="R10" s="151">
        <f t="shared" si="3"/>
        <v>18</v>
      </c>
      <c r="T10" s="152">
        <v>7</v>
      </c>
      <c r="U10" s="159" t="s">
        <v>283</v>
      </c>
      <c r="V10" s="152">
        <f t="shared" si="4"/>
        <v>9</v>
      </c>
      <c r="W10" s="191">
        <f t="shared" si="5"/>
        <v>9</v>
      </c>
      <c r="X10" s="244">
        <f>COUNTIF($F$7,"=3")+COUNTIF($F$11,"=3")+COUNTIF($F$15,"=3")+COUNTIF($E$19,"=3")+COUNTIF($E$25,"=3")+COUNTIF($E$31,"=3")+COUNTIF($E$37,"=3")+COUNTIF($E$43,"=3")+COUNTIF($F$48,"=3")</f>
        <v>3</v>
      </c>
      <c r="Y10" s="244">
        <f>SUM(IF($F$7&lt;$E$7,1,0))+SUM(IF($F$11&lt;$E$11,1,0))+SUM(IF($F$15&lt;$E$15,1,0))+SUM(IF($E$19&lt;$F$19,1,0))+SUM(IF($E$25&lt;$F$25,1,0))+SUM(IF($E$31&lt;$F$31,1,0))+SUM(IF($E$37&lt;$F$37,1,0))+SUM(IF($E$43&lt;$F$43,1,0))+SUM(IF($F$48&lt;$E$48,1,0))</f>
        <v>6</v>
      </c>
      <c r="Z10" s="160"/>
      <c r="AA10" s="160">
        <f>$F$7+$F$11+$F$15+$E$19+$E$25+$E$31+$E$37+$E$43+$F$48</f>
        <v>9</v>
      </c>
      <c r="AB10" s="160">
        <f>$E$7+$E$11+$E$15+$F$19+$F$25+$F$31+$F$37+$F$43+$E$48</f>
        <v>19</v>
      </c>
      <c r="AC10" s="151">
        <f t="shared" si="6"/>
        <v>0.47368421052631576</v>
      </c>
      <c r="AD10" s="160">
        <f>$R$7+$R$11+$R$15+$Q$19+$Q$25+$Q$31+$Q$37+$Q$43+$R$48</f>
        <v>539</v>
      </c>
      <c r="AE10" s="160">
        <f>$Q$7+$Q$11+$Q$15+$R$19+$R$25+$R$31+$R$37+$R$43+$Q$48</f>
        <v>643</v>
      </c>
      <c r="AF10" s="151">
        <f t="shared" si="7"/>
        <v>0.838258164852255</v>
      </c>
      <c r="AG10" s="151">
        <f>SUM(IF(AND($F$7=3,$E$7=0),1,0))+SUM(IF(AND($F$11=3,$E$11=0),1,0))+SUM(IF(AND($F$15=3,$E$15=0),1,0))+SUM(IF(AND($E$19=3,$F$19=0),1,0))+SUM(IF(AND($E$25=3,$F$25=0),1,0))+SUM(IF(AND($E$31=3,$F$31=0),1,0))+SUM(IF(AND($E$37=3,$F$37=0),1,0))+SUM(IF(AND($E$43=3,$F$43=0),1,0))+SUM(IF(AND($F$48=3,$E$48=0),1,0))</f>
        <v>2</v>
      </c>
      <c r="AH10" s="151">
        <f>SUM(IF(AND($F$7=3,$E$7=1),1,0))+SUM(IF(AND($F$11=3,$E$11=1),1,0))+SUM(IF(AND($F$15=3,$E$15=1),1,0))+SUM(IF(AND($E$19=3,$F$19=1),1,0))+SUM(IF(AND($E$25=3,$F$25=1),1,0))+SUM(IF(AND($E$31=3,$F$31=1),1,0))+SUM(IF(AND($E$37=3,$F$37=1),1,0))+SUM(IF(AND($E$43=3,$F$43=1),1,0))+SUM(IF(AND($F$48=3,$E$48=1),1,0))</f>
        <v>1</v>
      </c>
      <c r="AI10" s="151">
        <f>SUM(IF(AND($F$7=3,$E$7=2),1,0))+SUM(IF(AND($F$11=3,$E$11=2),1,0))+SUM(IF(AND($F$15=3,$E$15=2),1,0))+SUM(IF(AND($E$19=3,$F$19=2),1,0))+SUM(IF(AND($E$25=3,$F$25=2),1,0))+SUM(IF(AND($E$31=3,$F$31=2),1,0))+SUM(IF(AND($E$37=3,$F$37=2),1,0))+SUM(IF(AND($E$43=3,$F$43=2),1,0))+SUM(IF(AND($F$48=3,$E$48=2),1,0))</f>
        <v>0</v>
      </c>
      <c r="AJ10" s="151">
        <f>SUM(IF(AND($F$7=2,$E$7=3),1,0))+SUM(IF(AND($F$11=2,$E$11=3),1,0))+SUM(IF(AND($F$15=2,$E$15=3),1,0))+SUM(IF(AND($E$19=2,$F$19=3),1,0))+SUM(IF(AND($E$25=2,$F$25=3),1,0))+SUM(IF(AND($E$31=2,$F$31=3),1,0))+SUM(IF(AND($E$37=2,$F$37=3),1,0))+SUM(IF(AND($E$43=2,$F$43=3),1,0))+SUM(IF(AND($F$48=2,$E$48=3),1,0))</f>
        <v>0</v>
      </c>
      <c r="AK10" s="151">
        <f>SUM(IF(AND($F$7=1,$E$7=3),1,0))+SUM(IF(AND($F$11=1,$E$11=3),1,0))+SUM(IF(AND($F$15=1,$E$15=3),1,0))+SUM(IF(AND($E$19=1,$F$19=3),1,0))+SUM(IF(AND($E$25=1,$F$25=3),1,0))+SUM(IF(AND($E$31=1,$F$31=3),1,0))+SUM(IF(AND($E$37=1,$F$37=3),1,0))+SUM(IF(AND($E$43=1,$F$43=3),1,0))+SUM(IF(AND($F$48=1,$E$48=3),1,0))</f>
        <v>0</v>
      </c>
      <c r="AL10" s="151">
        <f>SUM(IF(AND($F$7=0,$E$7=3),1,0))+SUM(IF(AND($F$11=0,$E$11=3),1,0))+SUM(IF(AND($F$15=0,$E$15=3),1,0))+SUM(IF(AND($E$19=0,$F$19=3),1,0))+SUM(IF(AND($E$25=0,$F$25=3),1,0))+SUM(IF(AND($E$31=0,$F$31=3),1,0))+SUM(IF(AND($E$37=0,$F$37=3),1,0))+SUM(IF(AND($E$43=0,$F$43=3),1,0))+SUM(IF(AND($F$48=0,$E$48=3),1,0))</f>
        <v>6</v>
      </c>
    </row>
    <row r="11" spans="1:38" ht="12">
      <c r="A11" s="151" t="s">
        <v>156</v>
      </c>
      <c r="B11" s="151" t="s">
        <v>142</v>
      </c>
      <c r="C11" s="157" t="s">
        <v>145</v>
      </c>
      <c r="D11" s="159" t="s">
        <v>283</v>
      </c>
      <c r="E11" s="4">
        <f t="shared" si="0"/>
        <v>3</v>
      </c>
      <c r="F11" s="4">
        <f t="shared" si="1"/>
        <v>0</v>
      </c>
      <c r="G11" s="158">
        <v>25</v>
      </c>
      <c r="H11" s="158">
        <v>12</v>
      </c>
      <c r="I11" s="151">
        <v>25</v>
      </c>
      <c r="J11" s="161">
        <v>10</v>
      </c>
      <c r="K11" s="158">
        <v>25</v>
      </c>
      <c r="L11" s="158">
        <v>10</v>
      </c>
      <c r="M11" s="151"/>
      <c r="N11" s="151"/>
      <c r="O11" s="158"/>
      <c r="P11" s="158"/>
      <c r="Q11" s="151">
        <f t="shared" si="2"/>
        <v>75</v>
      </c>
      <c r="R11" s="151">
        <f t="shared" si="3"/>
        <v>32</v>
      </c>
      <c r="T11" s="152">
        <v>8</v>
      </c>
      <c r="U11" s="152" t="s">
        <v>146</v>
      </c>
      <c r="V11" s="152">
        <f t="shared" si="4"/>
        <v>9</v>
      </c>
      <c r="W11" s="191">
        <f t="shared" si="5"/>
        <v>9</v>
      </c>
      <c r="X11" s="151">
        <f>COUNTIF($F$5,"=3")+COUNTIF($E$9,"=3")+COUNTIF($E$15,"=3")+COUNTIF($E$21,"=3")+COUNTIF($E$27,"=3")+COUNTIF($E$33,"=3")+COUNTIF($F$38,"=3")+COUNTIF($F$42,"=3")+COUNTIF($F$46,"=3")</f>
        <v>3</v>
      </c>
      <c r="Y11" s="151">
        <f>SUM(IF($F$5&lt;$E$5,1,0))+SUM(IF($E$9&lt;$F$9,1,0))+SUM(IF($E$15&lt;$F$15,1,0))+SUM(IF($E$21&lt;$F$21,1,0))+SUM(IF($E$27&lt;$F$27,1,0))+SUM(IF($E$33&lt;$F$33,1,0))+SUM(IF($F$38&lt;$E$38,1,0))+SUM(IF($F$42&lt;$E$42,1,0))+SUM(IF($F$46&lt;$E$46,1,0))</f>
        <v>6</v>
      </c>
      <c r="Z11" s="151"/>
      <c r="AA11" s="151">
        <f>$F$5+$E$9+$E$15+$E$21+$E$27+$E$33+$F$38+$F$42+$F$46</f>
        <v>9</v>
      </c>
      <c r="AB11" s="151">
        <f>$E$5+$F$9+$F$15+$F$21+$F$27+$F$33+$E$38+$E$42+$E$46</f>
        <v>19</v>
      </c>
      <c r="AC11" s="151">
        <f t="shared" si="6"/>
        <v>0.47368421052631576</v>
      </c>
      <c r="AD11" s="151">
        <f>$R$5+$Q$9+$Q$15+$Q$21+$Q$27+$Q$33+$R$38+$R$42+$R$46</f>
        <v>500</v>
      </c>
      <c r="AE11" s="151">
        <f>$Q$5+$R$9+$R$15+$R$21+$R$27+$R$33+$Q$38+$Q$42+$Q$46</f>
        <v>635</v>
      </c>
      <c r="AF11" s="151">
        <f t="shared" si="7"/>
        <v>0.7874015748031497</v>
      </c>
      <c r="AG11" s="151">
        <f>SUM(IF(AND($F$5=3,$E$5=0),1,0))+SUM(IF(AND($E$9=3,$F$9=0),1,0))+SUM(IF(AND($E$15=3,$F$15=0),1,0))+SUM(IF(AND($E$21=3,$F$21=0),1,0))+SUM(IF(AND($E$27=3,$F$27=0),1,0))+SUM(IF(AND($E$33=3,$F$33=0),1,0))+SUM(IF(AND($F$38=3,$E$38=0),1,0))+SUM(IF(AND($F$42=3,$E$42=0),1,0))+SUM(IF(AND($F$46=3,$E$46=0),1,0))</f>
        <v>2</v>
      </c>
      <c r="AH11" s="151">
        <f>SUM(IF(AND($F$5=3,$E$5=1),1,0))+SUM(IF(AND($E$9=3,$F$9=1),1,0))+SUM(IF(AND($E$15=3,$F$15=1),1,0))+SUM(IF(AND($E$21=3,$F$21=1),1,0))+SUM(IF(AND($E$27=3,$F$27=1),1,0))+SUM(IF(AND($E$33=3,$F$33=1),1,0))+SUM(IF(AND($F$38=3,$E$38=1),1,0))+SUM(IF(AND($F$42=3,$E$42=1),1,0))+SUM(IF(AND($F$46=3,$E$46=1),1,0))</f>
        <v>1</v>
      </c>
      <c r="AI11" s="151">
        <f>SUM(IF(AND($F$5=3,$E$5=2),1,0))+SUM(IF(AND($E$9=3,$F$9=2),1,0))+SUM(IF(AND($E$15=3,$F$15=2),1,0))+SUM(IF(AND($E$21=3,$F$21=2),1,0))+SUM(IF(AND($E$27=3,$F$27=2),1,0))+SUM(IF(AND($E$33=3,$F$33=2),1,0))+SUM(IF(AND($F$38=3,$E$38=2),1,0))+SUM(IF(AND($F$42=3,$E$42=2),1,0))+SUM(IF(AND($F$46=3,$E$46=2),1,0))</f>
        <v>0</v>
      </c>
      <c r="AJ11" s="151">
        <f>SUM(IF(AND($F$5=2,$E$5=3),1,0))+SUM(IF(AND($E$9=2,$F$9=3),1,0))+SUM(IF(AND($E$15=2,$F$15=3),1,0))+SUM(IF(AND($E$21=2,$F$21=3),1,0))+SUM(IF(AND($E$27=2,$F$27=3),1,0))+SUM(IF(AND($E$33=2,$F$33=3),1,0))+SUM(IF(AND($F$38=2,$E$38=3),1,0))+SUM(IF(AND($F$42=2,$E$42=3),1,0))+SUM(IF(AND($F$46=2,$E$46=3),1,0))</f>
        <v>0</v>
      </c>
      <c r="AK11" s="151">
        <f>SUM(IF(AND($F$5=1,$E$5=3),1,0))+SUM(IF(AND($E$9=1,$F$9=3),1,0))+SUM(IF(AND($E$15=1,$F$15=3),1,0))+SUM(IF(AND($E$21=1,$F$21=3),1,0))+SUM(IF(AND($E$27=1,$F$27=3),1,0))+SUM(IF(AND($E$33=1,$F$33=3),1,0))+SUM(IF(AND($F$38=1,$E$38=3),1,0))+SUM(IF(AND($F$42=1,$E$42=3),1,0))+SUM(IF(AND($F$46=1,$E$46=3),1,0))</f>
        <v>0</v>
      </c>
      <c r="AL11" s="151">
        <f>SUM(IF(AND($F$5=0,$E$5=3),1,0))+SUM(IF(AND($E$9=0,$F$9=3),1,0))+SUM(IF(AND($E$15=0,$F$15=3),1,0))+SUM(IF(AND($E$21=0,$F$21=3),1,0))+SUM(IF(AND($E$27=0,$F$27=3),1,0))+SUM(IF(AND($E$33=0,$F$33=3),1,0))+SUM(IF(AND($F$38=0,$E$38=3),1,0))+SUM(IF(AND($F$42=0,$E$42=3),1,0))+SUM(IF(AND($F$46=0,$E$46=3),1,0))</f>
        <v>6</v>
      </c>
    </row>
    <row r="12" spans="1:38" ht="12">
      <c r="A12" s="151" t="s">
        <v>157</v>
      </c>
      <c r="B12" s="151" t="s">
        <v>142</v>
      </c>
      <c r="C12" s="152" t="s">
        <v>319</v>
      </c>
      <c r="D12" s="157" t="s">
        <v>153</v>
      </c>
      <c r="E12" s="4">
        <f t="shared" si="0"/>
        <v>3</v>
      </c>
      <c r="F12" s="4">
        <f t="shared" si="1"/>
        <v>0</v>
      </c>
      <c r="G12" s="158">
        <v>25</v>
      </c>
      <c r="H12" s="158">
        <v>17</v>
      </c>
      <c r="I12" s="151">
        <v>25</v>
      </c>
      <c r="J12" s="161">
        <v>21</v>
      </c>
      <c r="K12" s="158">
        <v>25</v>
      </c>
      <c r="L12" s="158">
        <v>18</v>
      </c>
      <c r="M12" s="151"/>
      <c r="N12" s="151"/>
      <c r="O12" s="158"/>
      <c r="P12" s="158"/>
      <c r="Q12" s="151">
        <f t="shared" si="2"/>
        <v>75</v>
      </c>
      <c r="R12" s="151">
        <f t="shared" si="3"/>
        <v>56</v>
      </c>
      <c r="T12" s="152">
        <v>9</v>
      </c>
      <c r="U12" s="152" t="s">
        <v>153</v>
      </c>
      <c r="V12" s="152">
        <f t="shared" si="4"/>
        <v>3</v>
      </c>
      <c r="W12" s="191">
        <f t="shared" si="5"/>
        <v>9</v>
      </c>
      <c r="X12" s="151">
        <f>COUNTIF($F$8,"=3")+COUNTIF($F$12,"=3")+COUNTIF($F$16,"=3")+COUNTIF($F$20,"=3")+COUNTIF($F$24,"=3")+COUNTIF($E$30,"=3")+COUNTIF($E$36,"=3")+COUNTIF($E$42,"=3")+COUNTIF($E$48,"=3")</f>
        <v>1</v>
      </c>
      <c r="Y12" s="151">
        <f>SUM(IF($F$8&lt;$E$8,1,0))+SUM(IF($F$12&lt;$E$12,1,0))+SUM(IF($F$16&lt;$E$16,1,0))+SUM(IF($F$20&lt;$E$20,1,0))+SUM(IF($F$24&lt;$E$24,1,0))+SUM(IF($E$30&lt;$F$30,1,0))+SUM(IF($E$36&lt;$F$36,1,0))+SUM(IF($E$42&lt;$F$42,1,0))+SUM(IF($E$48&lt;$F$48,1,0))</f>
        <v>8</v>
      </c>
      <c r="Z12" s="151"/>
      <c r="AA12" s="151">
        <f>$F$8+$F$12+$F$16+$F$20+$F$24+$E$30+$E$36+$E$42+$E$48</f>
        <v>3</v>
      </c>
      <c r="AB12" s="151">
        <f>$E$8+$E$12+$E$16+$E$20+$E$24+$F$30+$F$36+$F$42+$F$48</f>
        <v>25</v>
      </c>
      <c r="AC12" s="151">
        <f t="shared" si="6"/>
        <v>0.12</v>
      </c>
      <c r="AD12" s="151">
        <f>$R$8+$R$12+$R$16+$R$20+$R$24+$Q$30+$Q$36+$Q$42+$Q$48</f>
        <v>474</v>
      </c>
      <c r="AE12" s="151">
        <f>$Q$8+$Q$12+$Q$16+$Q$20+$Q$24+$R$30+$R$36+$R$42+$R$48</f>
        <v>688</v>
      </c>
      <c r="AF12" s="151">
        <f t="shared" si="7"/>
        <v>0.688953488372093</v>
      </c>
      <c r="AG12" s="151">
        <f>SUM(IF(AND($F$8=3,$E$8=0),1,0))+SUM(IF(AND($F$12=3,$E$12=0),1,0))+SUM(IF(AND($F$16=3,$E$16=0),1,0))+SUM(IF(AND($F$20=3,$E$20=0),1,0))+SUM(IF(AND($F$24=3,$E$24=0),1,0))+SUM(IF(AND($E$30=3,$F$30=0),1,0))+SUM(IF(AND($E$36=3,$F$36=0),1,0))+SUM(IF(AND($E$42=3,$F$42=0),1,0))+SUM(IF(AND($E$48=3,$F$48=0),1,0))</f>
        <v>0</v>
      </c>
      <c r="AH12" s="151">
        <f>SUM(IF(AND($F$8=3,$E$8=1),1,0))+SUM(IF(AND($F$12=3,$E$12=1),1,0))+SUM(IF(AND($F$16=3,$E$16=1),1,0))+SUM(IF(AND($F$20=3,$E$20=1),1,0))+SUM(IF(AND($F$24=3,$E$24=1),1,0))+SUM(IF(AND($E$30=3,$F$30=1),1,0))+SUM(IF(AND($E$36=3,$F$36=1),1,0))+SUM(IF(AND($E$42=3,$F$42=1),1,0))+SUM(IF(AND($E$48=3,$F$48=1),1,0))</f>
        <v>1</v>
      </c>
      <c r="AI12" s="151">
        <f>SUM(IF(AND($F$8=3,$E$8=2),1,0))+SUM(IF(AND($F$12=3,$E$12=2),1,0))+SUM(IF(AND($F$16=3,$E$16=2),1,0))+SUM(IF(AND($F$20=3,$E$20=2),1,0))+SUM(IF(AND($F$24=3,$E$24=2),1,0))+SUM(IF(AND($E$30=3,$F$30=2),1,0))+SUM(IF(AND($E$36=3,$F$36=2),1,0))+SUM(IF(AND($E$42=3,$F$42=2),1,0))+SUM(IF(AND($E$48=3,$F$48=2),1,0))</f>
        <v>0</v>
      </c>
      <c r="AJ12" s="151">
        <f>SUM(IF(AND($F$8=2,$E$8=3),1,0))+SUM(IF(AND($F$12=2,$E$12=3),1,0))+SUM(IF(AND($F$16=2,$E$16=3),1,0))+SUM(IF(AND($F$20=2,$E$20=3),1,0))+SUM(IF(AND($F$24=2,$E$24=3),1,0))+SUM(IF(AND($E$30=2,$F$30=3),1,0))+SUM(IF(AND($E$36=2,$F$36=3),1,0))+SUM(IF(AND($E$42=2,$F$42=3),1,0))+SUM(IF(AND($E$48=2,$F$48=3),1,0))</f>
        <v>0</v>
      </c>
      <c r="AK12" s="151">
        <f>SUM(IF(AND($F$8=1,$E$8=3),1,0))+SUM(IF(AND($F$12=1,$E$12=3),1,0))+SUM(IF(AND($F$16=1,$E$16=3),1,0))+SUM(IF(AND($F$20=1,$E$20=3),1,0))+SUM(IF(AND($F$24=1,$E$24=3),1,0))+SUM(IF(AND($E$30=1,$F$30=3),1,0))+SUM(IF(AND($E$36=1,$F$36=3),1,0))+SUM(IF(AND($E$42=1,$F$42=3),1,0))+SUM(IF(AND($E$48=1,$F$48=3),1,0))</f>
        <v>0</v>
      </c>
      <c r="AL12" s="151">
        <f>SUM(IF(AND($F$8=0,$E$8=3),1,0))+SUM(IF(AND($F$12=0,$E$12=3),1,0))+SUM(IF(AND($F$16=0,$E$16=3),1,0))+SUM(IF(AND($F$20=0,$E$20=3),1,0))+SUM(IF(AND($F$24=0,$E$24=3),1,0))+SUM(IF(AND($E$30=0,$F$30=3),1,0))+SUM(IF(AND($E$36=0,$F$36=3),1,0))+SUM(IF(AND($E$42=0,$F$42=3),1,0))+SUM(IF(AND($E$48=0,$F$48=3),1,0))</f>
        <v>8</v>
      </c>
    </row>
    <row r="13" spans="1:38" ht="12">
      <c r="A13" s="151" t="s">
        <v>158</v>
      </c>
      <c r="B13" s="151" t="s">
        <v>142</v>
      </c>
      <c r="C13" s="157" t="s">
        <v>150</v>
      </c>
      <c r="D13" s="157" t="s">
        <v>152</v>
      </c>
      <c r="E13" s="4">
        <f t="shared" si="0"/>
        <v>3</v>
      </c>
      <c r="F13" s="4">
        <f t="shared" si="1"/>
        <v>1</v>
      </c>
      <c r="G13" s="158">
        <v>25</v>
      </c>
      <c r="H13" s="158">
        <v>14</v>
      </c>
      <c r="I13" s="151">
        <v>21</v>
      </c>
      <c r="J13" s="161">
        <v>25</v>
      </c>
      <c r="K13" s="158">
        <v>25</v>
      </c>
      <c r="L13" s="158">
        <v>18</v>
      </c>
      <c r="M13" s="151">
        <v>25</v>
      </c>
      <c r="N13" s="151">
        <v>17</v>
      </c>
      <c r="O13" s="158"/>
      <c r="P13" s="158"/>
      <c r="Q13" s="151">
        <f t="shared" si="2"/>
        <v>96</v>
      </c>
      <c r="R13" s="151">
        <f t="shared" si="3"/>
        <v>74</v>
      </c>
      <c r="T13" s="152">
        <v>10</v>
      </c>
      <c r="U13" s="152" t="s">
        <v>148</v>
      </c>
      <c r="V13" s="152">
        <f t="shared" si="4"/>
        <v>0</v>
      </c>
      <c r="W13" s="191">
        <f t="shared" si="5"/>
        <v>9</v>
      </c>
      <c r="X13" s="151">
        <f>COUNTIF($F$6,"=3")+COUNTIF($F$10,"=3")+COUNTIF($F$14,"=3")+COUNTIF($E$20,"=3")+COUNTIF($E$26,"=3")+COUNTIF($E$32,"=3")+COUNTIF($E$38,"=3")+COUNTIF($F$43,"=3")+COUNTIF($F$47,"=3")</f>
        <v>0</v>
      </c>
      <c r="Y13" s="151">
        <f>SUM(IF($F$6&lt;$E$6,1,0))+SUM(IF($F$10&lt;$E$10,1,0))+SUM(IF($F$14&lt;$E$14,1,0))+SUM(IF($E$20&lt;$F$20,1,0))+SUM(IF($E$26&lt;$F$26,1,0))+SUM(IF($E$32&lt;$F$32,1,0))+SUM(IF($E$38&lt;$F$38,1,0))+SUM(IF($F$43&lt;$E$43,1,0))+SUM(IF($F$47&lt;$E$47,1,0))</f>
        <v>9</v>
      </c>
      <c r="Z13" s="151"/>
      <c r="AA13" s="161">
        <f>$F$6+$F$10+$F$14+$E$20+$E$26+$E$32+$E$38+$F$43+$F$47</f>
        <v>3</v>
      </c>
      <c r="AB13" s="151">
        <f>$E$6+$E$10+$E$14+$F$20+$F$26+$F$32+$F$38+$E$43+$E$47</f>
        <v>27</v>
      </c>
      <c r="AC13" s="151">
        <f t="shared" si="6"/>
        <v>0.1111111111111111</v>
      </c>
      <c r="AD13" s="151">
        <f>$R$6+$R$10+$R$14+$Q$20+$Q$26+$Q$32+$Q$38+$R$43+$R$47</f>
        <v>459</v>
      </c>
      <c r="AE13" s="151">
        <f>$Q$6+$Q$10+$Q$14+$R$20+$R$26+$R$32+$R$38+$Q$43+$Q$47</f>
        <v>735</v>
      </c>
      <c r="AF13" s="151">
        <f t="shared" si="7"/>
        <v>0.6244897959183674</v>
      </c>
      <c r="AG13" s="151">
        <f>SUM(IF(AND($F$6=3,$E$6=0),1,0))+SUM(IF(AND($F$10=3,$E$10=0),1,0))+SUM(IF(AND($F$14=3,$E$14=0),1,0))+SUM(IF(AND($E$20=3,$F$20=0),1,0))+SUM(IF(AND($E$26=3,$F$26=0),1,0))+SUM(IF(AND($E$32=3,$F$32=0),1,0))+SUM(IF(AND($E$38=3,$F$38=0),1,0))+SUM(IF(AND($F$43=3,$E$43=0),1,0))+SUM(IF(AND($F$47=3,$E$47=0),1,0))</f>
        <v>0</v>
      </c>
      <c r="AH13" s="151">
        <f>SUM(IF(AND($F$6=3,$E$6=1),1,0))+SUM(IF(AND($F$10=3,$E$10=1),1,0))+SUM(IF(AND($F$14=3,$E$14=1),1,0))+SUM(IF(AND($E$20=3,$F$20=1),1,0))+SUM(IF(AND($E$26=3,$F$26=1),1,0))+SUM(IF(AND($E$32=3,$F$32=1),1,0))+SUM(IF(AND($E$38=3,$F$38=1),1,0))+SUM(IF(AND($F$43=3,$E$43=1),1,0))+SUM(IF(AND($F$47=3,$E$47=1),1,0))</f>
        <v>0</v>
      </c>
      <c r="AI13" s="151">
        <f>SUM(IF(AND($F$6=3,$E$6=2),1,0))+SUM(IF(AND($F$10=3,$E$10=2),1,0))+SUM(IF(AND($F$14=3,$E$14=2),1,0))+SUM(IF(AND($E$20=3,$F$20=2),1,0))+SUM(IF(AND($E$26=3,$F$26=2),1,0))+SUM(IF(AND($E$32=3,$F$32=2),1,0))+SUM(IF(AND($E$38=3,$F$38=2),1,0))+SUM(IF(AND($F$43=3,$E$43=2),1,0))+SUM(IF(AND($F$47=3,$E$47=2),1,0))</f>
        <v>0</v>
      </c>
      <c r="AJ13" s="151">
        <f>SUM(IF(AND($F$6=2,$E$6=3),1,0))+SUM(IF(AND($F$10=2,$E$10=3),1,0))+SUM(IF(AND($F$14=2,$E$14=3),1,0))+SUM(IF(AND($E$20=2,$F$20=3),1,0))+SUM(IF(AND($E$26=2,$F$26=3),1,0))+SUM(IF(AND($E$32=2,$F$32=3),1,0))+SUM(IF(AND($E$38=2,$F$38=3),1,0))+SUM(IF(AND($F$43=2,$E$43=3),1,0))+SUM(IF(AND($F$47=2,$E$47=3),1,0))</f>
        <v>0</v>
      </c>
      <c r="AK13" s="151">
        <f>SUM(IF(AND($F$6=1,$E$6=3),1,0))+SUM(IF(AND($F$10=1,$E$10=3),1,0))+SUM(IF(AND($F$14=1,$E$14=3),1,0))+SUM(IF(AND($E$20=1,$F$20=3),1,0))+SUM(IF(AND($E$26=1,$F$26=3),1,0))+SUM(IF(AND($E$32=1,$F$32=3),1,0))+SUM(IF(AND($E$38=1,$F$38=3),1,0))+SUM(IF(AND($F$43=1,$E$43=3),1,0))+SUM(IF(AND($F$47=1,$E$47=3),1,0))</f>
        <v>3</v>
      </c>
      <c r="AL13" s="151">
        <f>SUM(IF(AND($F$6=0,$E$6=3),1,0))+SUM(IF(AND($F$10=0,$E$10=3),1,0))+SUM(IF(AND($F$14=0,$E$14=3),1,0))+SUM(IF(AND($E$20=0,$F$20=3),1,0))+SUM(IF(AND($E$26=0,$F$26=3),1,0))+SUM(IF(AND($E$32=0,$F$32=3),1,0))+SUM(IF(AND($E$38=0,$F$38=3),1,0))+SUM(IF(AND($F$43=0,$E$43=3),1,0))+SUM(IF(AND($F$47=0,$E$47=3),1,0))</f>
        <v>6</v>
      </c>
    </row>
    <row r="14" spans="1:38" ht="12">
      <c r="A14" s="151" t="s">
        <v>159</v>
      </c>
      <c r="B14" s="151" t="s">
        <v>142</v>
      </c>
      <c r="C14" s="152" t="s">
        <v>284</v>
      </c>
      <c r="D14" s="157" t="s">
        <v>148</v>
      </c>
      <c r="E14" s="4">
        <f t="shared" si="0"/>
        <v>3</v>
      </c>
      <c r="F14" s="4">
        <f t="shared" si="1"/>
        <v>0</v>
      </c>
      <c r="G14" s="158">
        <v>25</v>
      </c>
      <c r="H14" s="158">
        <v>9</v>
      </c>
      <c r="I14" s="151">
        <v>25</v>
      </c>
      <c r="J14" s="161">
        <v>13</v>
      </c>
      <c r="K14" s="158">
        <v>25</v>
      </c>
      <c r="L14" s="158">
        <v>12</v>
      </c>
      <c r="M14" s="151"/>
      <c r="N14" s="151"/>
      <c r="O14" s="158"/>
      <c r="P14" s="158"/>
      <c r="Q14" s="151">
        <f t="shared" si="2"/>
        <v>75</v>
      </c>
      <c r="R14" s="151">
        <f t="shared" si="3"/>
        <v>34</v>
      </c>
      <c r="T14" s="162"/>
      <c r="U14" s="162"/>
      <c r="V14" s="162"/>
      <c r="W14" s="162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</row>
    <row r="15" spans="1:38" ht="12">
      <c r="A15" s="151" t="s">
        <v>160</v>
      </c>
      <c r="B15" s="151" t="s">
        <v>142</v>
      </c>
      <c r="C15" s="157" t="s">
        <v>146</v>
      </c>
      <c r="D15" s="159" t="s">
        <v>283</v>
      </c>
      <c r="E15" s="4">
        <f t="shared" si="0"/>
        <v>0</v>
      </c>
      <c r="F15" s="4">
        <f t="shared" si="1"/>
        <v>3</v>
      </c>
      <c r="G15" s="158">
        <v>12</v>
      </c>
      <c r="H15" s="158">
        <v>25</v>
      </c>
      <c r="I15" s="151">
        <v>17</v>
      </c>
      <c r="J15" s="161">
        <v>25</v>
      </c>
      <c r="K15" s="158">
        <v>21</v>
      </c>
      <c r="L15" s="158">
        <v>25</v>
      </c>
      <c r="M15" s="151"/>
      <c r="N15" s="151"/>
      <c r="O15" s="158"/>
      <c r="P15" s="158"/>
      <c r="Q15" s="151">
        <f t="shared" si="2"/>
        <v>50</v>
      </c>
      <c r="R15" s="151">
        <f t="shared" si="3"/>
        <v>75</v>
      </c>
      <c r="T15" s="162"/>
      <c r="U15" s="162"/>
      <c r="V15" s="162"/>
      <c r="W15" s="162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</row>
    <row r="16" spans="1:38" ht="12">
      <c r="A16" s="151" t="s">
        <v>161</v>
      </c>
      <c r="B16" s="151" t="s">
        <v>142</v>
      </c>
      <c r="C16" s="157" t="s">
        <v>143</v>
      </c>
      <c r="D16" s="157" t="s">
        <v>153</v>
      </c>
      <c r="E16" s="4">
        <f t="shared" si="0"/>
        <v>3</v>
      </c>
      <c r="F16" s="4">
        <f t="shared" si="1"/>
        <v>0</v>
      </c>
      <c r="G16" s="158">
        <v>25</v>
      </c>
      <c r="H16" s="158">
        <v>11</v>
      </c>
      <c r="I16" s="151">
        <v>25</v>
      </c>
      <c r="J16" s="161">
        <v>7</v>
      </c>
      <c r="K16" s="158">
        <v>25</v>
      </c>
      <c r="L16" s="158">
        <v>10</v>
      </c>
      <c r="M16" s="151"/>
      <c r="N16" s="151"/>
      <c r="O16" s="158"/>
      <c r="P16" s="158"/>
      <c r="Q16" s="151">
        <f t="shared" si="2"/>
        <v>75</v>
      </c>
      <c r="R16" s="151">
        <f t="shared" si="3"/>
        <v>28</v>
      </c>
      <c r="T16" s="162"/>
      <c r="U16" s="162"/>
      <c r="V16" s="162"/>
      <c r="W16" s="162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</row>
    <row r="17" spans="1:24" ht="12">
      <c r="A17" s="151" t="s">
        <v>162</v>
      </c>
      <c r="B17" s="151" t="s">
        <v>142</v>
      </c>
      <c r="C17" s="157" t="s">
        <v>145</v>
      </c>
      <c r="D17" s="157" t="s">
        <v>152</v>
      </c>
      <c r="E17" s="4">
        <f t="shared" si="0"/>
        <v>3</v>
      </c>
      <c r="F17" s="4">
        <f t="shared" si="1"/>
        <v>0</v>
      </c>
      <c r="G17" s="158">
        <v>25</v>
      </c>
      <c r="H17" s="158">
        <v>14</v>
      </c>
      <c r="I17" s="151">
        <v>25</v>
      </c>
      <c r="J17" s="161">
        <v>9</v>
      </c>
      <c r="K17" s="158">
        <v>25</v>
      </c>
      <c r="L17" s="158">
        <v>15</v>
      </c>
      <c r="M17" s="151"/>
      <c r="N17" s="151"/>
      <c r="O17" s="158"/>
      <c r="P17" s="158"/>
      <c r="Q17" s="151">
        <f t="shared" si="2"/>
        <v>75</v>
      </c>
      <c r="R17" s="151">
        <f t="shared" si="3"/>
        <v>38</v>
      </c>
      <c r="T17" s="24"/>
      <c r="U17" s="24" t="s">
        <v>93</v>
      </c>
      <c r="V17" s="24"/>
      <c r="W17" s="24">
        <v>0</v>
      </c>
      <c r="X17" s="24"/>
    </row>
    <row r="18" spans="1:33" ht="12">
      <c r="A18" s="151" t="s">
        <v>163</v>
      </c>
      <c r="B18" s="151" t="s">
        <v>142</v>
      </c>
      <c r="C18" s="152" t="s">
        <v>319</v>
      </c>
      <c r="D18" s="157" t="s">
        <v>150</v>
      </c>
      <c r="E18" s="4">
        <f t="shared" si="0"/>
        <v>0</v>
      </c>
      <c r="F18" s="4">
        <f t="shared" si="1"/>
        <v>3</v>
      </c>
      <c r="G18" s="158">
        <v>13</v>
      </c>
      <c r="H18" s="158">
        <v>25</v>
      </c>
      <c r="I18" s="151">
        <v>15</v>
      </c>
      <c r="J18" s="161">
        <v>25</v>
      </c>
      <c r="K18" s="158">
        <v>24</v>
      </c>
      <c r="L18" s="158">
        <v>26</v>
      </c>
      <c r="M18" s="151"/>
      <c r="N18" s="151"/>
      <c r="O18" s="158"/>
      <c r="P18" s="158"/>
      <c r="Q18" s="151">
        <f t="shared" si="2"/>
        <v>52</v>
      </c>
      <c r="R18" s="151">
        <f t="shared" si="3"/>
        <v>76</v>
      </c>
      <c r="S18" s="164"/>
      <c r="T18" s="24"/>
      <c r="U18" s="24"/>
      <c r="V18" s="24"/>
      <c r="W18" s="24"/>
      <c r="X18" s="24"/>
      <c r="Y18" s="57"/>
      <c r="Z18" s="57"/>
      <c r="AA18" s="57"/>
      <c r="AB18" s="57"/>
      <c r="AC18" s="57"/>
      <c r="AD18" s="57"/>
      <c r="AE18" s="57"/>
      <c r="AF18" s="57"/>
      <c r="AG18" s="165"/>
    </row>
    <row r="19" spans="1:33" ht="12">
      <c r="A19" s="151" t="s">
        <v>164</v>
      </c>
      <c r="B19" s="151" t="s">
        <v>142</v>
      </c>
      <c r="C19" s="159" t="s">
        <v>283</v>
      </c>
      <c r="D19" s="152" t="s">
        <v>284</v>
      </c>
      <c r="E19" s="4">
        <f t="shared" si="0"/>
        <v>0</v>
      </c>
      <c r="F19" s="4">
        <f t="shared" si="1"/>
        <v>3</v>
      </c>
      <c r="G19" s="158">
        <v>19</v>
      </c>
      <c r="H19" s="158">
        <v>25</v>
      </c>
      <c r="I19" s="151">
        <v>14</v>
      </c>
      <c r="J19" s="161">
        <v>25</v>
      </c>
      <c r="K19" s="158">
        <v>15</v>
      </c>
      <c r="L19" s="158">
        <v>25</v>
      </c>
      <c r="M19" s="151"/>
      <c r="N19" s="151"/>
      <c r="O19" s="158"/>
      <c r="P19" s="158"/>
      <c r="Q19" s="151">
        <f t="shared" si="2"/>
        <v>48</v>
      </c>
      <c r="R19" s="151">
        <f t="shared" si="3"/>
        <v>75</v>
      </c>
      <c r="S19" s="164"/>
      <c r="T19" s="25"/>
      <c r="U19" s="25"/>
      <c r="V19" s="25"/>
      <c r="W19" s="332"/>
      <c r="X19" s="332"/>
      <c r="Y19" s="332"/>
      <c r="Z19" s="332"/>
      <c r="AA19" s="295"/>
      <c r="AB19" s="295"/>
      <c r="AC19" s="295"/>
      <c r="AD19" s="295"/>
      <c r="AE19" s="295"/>
      <c r="AF19" s="295"/>
      <c r="AG19" s="165"/>
    </row>
    <row r="20" spans="1:33" ht="12">
      <c r="A20" s="151" t="s">
        <v>165</v>
      </c>
      <c r="B20" s="151" t="s">
        <v>142</v>
      </c>
      <c r="C20" s="157" t="s">
        <v>148</v>
      </c>
      <c r="D20" s="157" t="s">
        <v>153</v>
      </c>
      <c r="E20" s="4">
        <f t="shared" si="0"/>
        <v>1</v>
      </c>
      <c r="F20" s="4">
        <f t="shared" si="1"/>
        <v>3</v>
      </c>
      <c r="G20" s="158">
        <v>21</v>
      </c>
      <c r="H20" s="158">
        <v>25</v>
      </c>
      <c r="I20" s="151">
        <v>25</v>
      </c>
      <c r="J20" s="161">
        <v>20</v>
      </c>
      <c r="K20" s="158">
        <v>21</v>
      </c>
      <c r="L20" s="158">
        <v>25</v>
      </c>
      <c r="M20" s="151">
        <v>17</v>
      </c>
      <c r="N20" s="151">
        <v>25</v>
      </c>
      <c r="O20" s="158"/>
      <c r="P20" s="158"/>
      <c r="Q20" s="151">
        <f t="shared" si="2"/>
        <v>84</v>
      </c>
      <c r="R20" s="151">
        <f t="shared" si="3"/>
        <v>95</v>
      </c>
      <c r="S20" s="164"/>
      <c r="T20" s="25">
        <v>1</v>
      </c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165"/>
    </row>
    <row r="21" spans="1:18" ht="12">
      <c r="A21" s="151" t="s">
        <v>166</v>
      </c>
      <c r="B21" s="151" t="s">
        <v>142</v>
      </c>
      <c r="C21" s="157" t="s">
        <v>146</v>
      </c>
      <c r="D21" s="157" t="s">
        <v>152</v>
      </c>
      <c r="E21" s="4">
        <f t="shared" si="0"/>
        <v>0</v>
      </c>
      <c r="F21" s="4">
        <f t="shared" si="1"/>
        <v>3</v>
      </c>
      <c r="G21" s="158">
        <v>17</v>
      </c>
      <c r="H21" s="158">
        <v>25</v>
      </c>
      <c r="I21" s="151">
        <v>21</v>
      </c>
      <c r="J21" s="161">
        <v>25</v>
      </c>
      <c r="K21" s="158">
        <v>13</v>
      </c>
      <c r="L21" s="158">
        <v>25</v>
      </c>
      <c r="M21" s="151"/>
      <c r="N21" s="151"/>
      <c r="O21" s="158"/>
      <c r="P21" s="158"/>
      <c r="Q21" s="151">
        <f t="shared" si="2"/>
        <v>51</v>
      </c>
      <c r="R21" s="151">
        <f t="shared" si="3"/>
        <v>75</v>
      </c>
    </row>
    <row r="22" spans="1:18" ht="12">
      <c r="A22" s="151" t="s">
        <v>167</v>
      </c>
      <c r="B22" s="151" t="s">
        <v>142</v>
      </c>
      <c r="C22" s="157" t="s">
        <v>143</v>
      </c>
      <c r="D22" s="157" t="s">
        <v>150</v>
      </c>
      <c r="E22" s="4">
        <f t="shared" si="0"/>
        <v>3</v>
      </c>
      <c r="F22" s="4">
        <f t="shared" si="1"/>
        <v>0</v>
      </c>
      <c r="G22" s="158">
        <v>25</v>
      </c>
      <c r="H22" s="158">
        <v>10</v>
      </c>
      <c r="I22" s="151">
        <v>25</v>
      </c>
      <c r="J22" s="161">
        <v>10</v>
      </c>
      <c r="K22" s="158">
        <v>26</v>
      </c>
      <c r="L22" s="158">
        <v>24</v>
      </c>
      <c r="M22" s="151"/>
      <c r="N22" s="151"/>
      <c r="O22" s="158"/>
      <c r="P22" s="158"/>
      <c r="Q22" s="151">
        <f t="shared" si="2"/>
        <v>76</v>
      </c>
      <c r="R22" s="151">
        <f t="shared" si="3"/>
        <v>44</v>
      </c>
    </row>
    <row r="23" spans="1:22" ht="12">
      <c r="A23" s="151" t="s">
        <v>168</v>
      </c>
      <c r="B23" s="151" t="s">
        <v>142</v>
      </c>
      <c r="C23" s="157" t="s">
        <v>145</v>
      </c>
      <c r="D23" s="152" t="s">
        <v>319</v>
      </c>
      <c r="E23" s="4">
        <f t="shared" si="0"/>
        <v>3</v>
      </c>
      <c r="F23" s="4">
        <f t="shared" si="1"/>
        <v>0</v>
      </c>
      <c r="G23" s="158">
        <v>25</v>
      </c>
      <c r="H23" s="158">
        <v>11</v>
      </c>
      <c r="I23" s="151">
        <v>25</v>
      </c>
      <c r="J23" s="161">
        <v>9</v>
      </c>
      <c r="K23" s="158">
        <v>25</v>
      </c>
      <c r="L23" s="158">
        <v>16</v>
      </c>
      <c r="M23" s="151"/>
      <c r="N23" s="151"/>
      <c r="O23" s="158"/>
      <c r="P23" s="158"/>
      <c r="Q23" s="151">
        <f t="shared" si="2"/>
        <v>75</v>
      </c>
      <c r="R23" s="151">
        <f t="shared" si="3"/>
        <v>36</v>
      </c>
      <c r="S23" s="164"/>
      <c r="T23" s="24"/>
      <c r="U23" s="24"/>
      <c r="V23" s="24"/>
    </row>
    <row r="24" spans="1:22" ht="12">
      <c r="A24" s="151" t="s">
        <v>169</v>
      </c>
      <c r="B24" s="151" t="s">
        <v>142</v>
      </c>
      <c r="C24" s="152" t="s">
        <v>284</v>
      </c>
      <c r="D24" s="157" t="s">
        <v>153</v>
      </c>
      <c r="E24" s="4">
        <f t="shared" si="0"/>
        <v>3</v>
      </c>
      <c r="F24" s="4">
        <f t="shared" si="1"/>
        <v>0</v>
      </c>
      <c r="G24" s="158">
        <v>25</v>
      </c>
      <c r="H24" s="158">
        <v>10</v>
      </c>
      <c r="I24" s="151">
        <v>25</v>
      </c>
      <c r="J24" s="161">
        <v>12</v>
      </c>
      <c r="K24" s="158">
        <v>25</v>
      </c>
      <c r="L24" s="158">
        <v>16</v>
      </c>
      <c r="M24" s="151"/>
      <c r="N24" s="151"/>
      <c r="O24" s="158"/>
      <c r="P24" s="158"/>
      <c r="Q24" s="151">
        <f t="shared" si="2"/>
        <v>75</v>
      </c>
      <c r="R24" s="151">
        <f t="shared" si="3"/>
        <v>38</v>
      </c>
      <c r="S24" s="164"/>
      <c r="T24" s="24"/>
      <c r="U24" s="24"/>
      <c r="V24" s="24"/>
    </row>
    <row r="25" spans="1:22" ht="12">
      <c r="A25" s="151" t="s">
        <v>170</v>
      </c>
      <c r="B25" s="151" t="s">
        <v>142</v>
      </c>
      <c r="C25" s="159" t="s">
        <v>283</v>
      </c>
      <c r="D25" s="157" t="s">
        <v>152</v>
      </c>
      <c r="E25" s="4">
        <f t="shared" si="0"/>
        <v>0</v>
      </c>
      <c r="F25" s="4">
        <f t="shared" si="1"/>
        <v>3</v>
      </c>
      <c r="G25" s="158">
        <v>23</v>
      </c>
      <c r="H25" s="158">
        <v>25</v>
      </c>
      <c r="I25" s="151">
        <v>23</v>
      </c>
      <c r="J25" s="161">
        <v>25</v>
      </c>
      <c r="K25" s="158">
        <v>23</v>
      </c>
      <c r="L25" s="158">
        <v>25</v>
      </c>
      <c r="M25" s="151"/>
      <c r="N25" s="151"/>
      <c r="O25" s="158"/>
      <c r="P25" s="158"/>
      <c r="Q25" s="151">
        <f t="shared" si="2"/>
        <v>69</v>
      </c>
      <c r="R25" s="151">
        <f t="shared" si="3"/>
        <v>75</v>
      </c>
      <c r="S25" s="164"/>
      <c r="T25" s="24"/>
      <c r="U25" s="24"/>
      <c r="V25" s="24"/>
    </row>
    <row r="26" spans="1:22" ht="12">
      <c r="A26" s="151" t="s">
        <v>171</v>
      </c>
      <c r="B26" s="151" t="s">
        <v>142</v>
      </c>
      <c r="C26" s="157" t="s">
        <v>148</v>
      </c>
      <c r="D26" s="157" t="s">
        <v>150</v>
      </c>
      <c r="E26" s="4">
        <f t="shared" si="0"/>
        <v>0</v>
      </c>
      <c r="F26" s="4">
        <f t="shared" si="1"/>
        <v>3</v>
      </c>
      <c r="G26" s="158">
        <v>17</v>
      </c>
      <c r="H26" s="158">
        <v>25</v>
      </c>
      <c r="I26" s="151">
        <v>15</v>
      </c>
      <c r="J26" s="161">
        <v>25</v>
      </c>
      <c r="K26" s="158">
        <v>15</v>
      </c>
      <c r="L26" s="158">
        <v>25</v>
      </c>
      <c r="M26" s="151"/>
      <c r="N26" s="151"/>
      <c r="O26" s="158"/>
      <c r="P26" s="158"/>
      <c r="Q26" s="151">
        <f t="shared" si="2"/>
        <v>47</v>
      </c>
      <c r="R26" s="151">
        <f t="shared" si="3"/>
        <v>75</v>
      </c>
      <c r="S26" s="164"/>
      <c r="T26" s="24"/>
      <c r="U26" s="24"/>
      <c r="V26" s="24"/>
    </row>
    <row r="27" spans="1:18" ht="12">
      <c r="A27" s="151" t="s">
        <v>172</v>
      </c>
      <c r="B27" s="151" t="s">
        <v>142</v>
      </c>
      <c r="C27" s="157" t="s">
        <v>146</v>
      </c>
      <c r="D27" s="152" t="s">
        <v>319</v>
      </c>
      <c r="E27" s="4">
        <f t="shared" si="0"/>
        <v>3</v>
      </c>
      <c r="F27" s="4">
        <f t="shared" si="1"/>
        <v>0</v>
      </c>
      <c r="G27" s="158">
        <v>25</v>
      </c>
      <c r="H27" s="158">
        <v>21</v>
      </c>
      <c r="I27" s="151">
        <v>25</v>
      </c>
      <c r="J27" s="161">
        <v>14</v>
      </c>
      <c r="K27" s="158">
        <v>25</v>
      </c>
      <c r="L27" s="158">
        <v>21</v>
      </c>
      <c r="M27" s="151"/>
      <c r="N27" s="151"/>
      <c r="O27" s="158"/>
      <c r="P27" s="158"/>
      <c r="Q27" s="151">
        <f t="shared" si="2"/>
        <v>75</v>
      </c>
      <c r="R27" s="151">
        <f t="shared" si="3"/>
        <v>56</v>
      </c>
    </row>
    <row r="28" spans="1:18" ht="12">
      <c r="A28" s="151" t="s">
        <v>173</v>
      </c>
      <c r="B28" s="151" t="s">
        <v>142</v>
      </c>
      <c r="C28" s="157" t="s">
        <v>143</v>
      </c>
      <c r="D28" s="157" t="s">
        <v>145</v>
      </c>
      <c r="E28" s="4">
        <f t="shared" si="0"/>
        <v>3</v>
      </c>
      <c r="F28" s="4">
        <f t="shared" si="1"/>
        <v>1</v>
      </c>
      <c r="G28" s="158">
        <v>25</v>
      </c>
      <c r="H28" s="158">
        <v>22</v>
      </c>
      <c r="I28" s="151">
        <v>18</v>
      </c>
      <c r="J28" s="161">
        <v>25</v>
      </c>
      <c r="K28" s="158">
        <v>25</v>
      </c>
      <c r="L28" s="158">
        <v>8</v>
      </c>
      <c r="M28" s="151">
        <v>25</v>
      </c>
      <c r="N28" s="151">
        <v>23</v>
      </c>
      <c r="O28" s="158"/>
      <c r="P28" s="158"/>
      <c r="Q28" s="151">
        <f t="shared" si="2"/>
        <v>93</v>
      </c>
      <c r="R28" s="151">
        <f t="shared" si="3"/>
        <v>78</v>
      </c>
    </row>
    <row r="29" spans="1:18" ht="12">
      <c r="A29" s="151" t="s">
        <v>174</v>
      </c>
      <c r="B29" s="151" t="s">
        <v>142</v>
      </c>
      <c r="C29" s="157" t="s">
        <v>152</v>
      </c>
      <c r="D29" s="152" t="s">
        <v>284</v>
      </c>
      <c r="E29" s="4">
        <f t="shared" si="0"/>
        <v>0</v>
      </c>
      <c r="F29" s="4">
        <f t="shared" si="1"/>
        <v>3</v>
      </c>
      <c r="G29" s="158">
        <v>13</v>
      </c>
      <c r="H29" s="158">
        <v>25</v>
      </c>
      <c r="I29" s="151">
        <v>17</v>
      </c>
      <c r="J29" s="161">
        <v>25</v>
      </c>
      <c r="K29" s="158">
        <v>11</v>
      </c>
      <c r="L29" s="158">
        <v>25</v>
      </c>
      <c r="M29" s="151"/>
      <c r="N29" s="151"/>
      <c r="O29" s="158"/>
      <c r="P29" s="158"/>
      <c r="Q29" s="151">
        <f t="shared" si="2"/>
        <v>41</v>
      </c>
      <c r="R29" s="151">
        <f t="shared" si="3"/>
        <v>75</v>
      </c>
    </row>
    <row r="30" spans="1:18" ht="12">
      <c r="A30" s="151" t="s">
        <v>175</v>
      </c>
      <c r="B30" s="151" t="s">
        <v>142</v>
      </c>
      <c r="C30" s="157" t="s">
        <v>153</v>
      </c>
      <c r="D30" s="157" t="s">
        <v>150</v>
      </c>
      <c r="E30" s="4">
        <f t="shared" si="0"/>
        <v>0</v>
      </c>
      <c r="F30" s="4">
        <f t="shared" si="1"/>
        <v>3</v>
      </c>
      <c r="G30" s="158">
        <v>5</v>
      </c>
      <c r="H30" s="158">
        <v>25</v>
      </c>
      <c r="I30" s="151">
        <v>18</v>
      </c>
      <c r="J30" s="161">
        <v>25</v>
      </c>
      <c r="K30" s="158">
        <v>21</v>
      </c>
      <c r="L30" s="158">
        <v>25</v>
      </c>
      <c r="M30" s="151"/>
      <c r="N30" s="151"/>
      <c r="O30" s="158"/>
      <c r="P30" s="158"/>
      <c r="Q30" s="151">
        <f t="shared" si="2"/>
        <v>44</v>
      </c>
      <c r="R30" s="151">
        <f t="shared" si="3"/>
        <v>75</v>
      </c>
    </row>
    <row r="31" spans="1:18" ht="12">
      <c r="A31" s="151" t="s">
        <v>176</v>
      </c>
      <c r="B31" s="151" t="s">
        <v>142</v>
      </c>
      <c r="C31" s="159" t="s">
        <v>283</v>
      </c>
      <c r="D31" s="152" t="s">
        <v>319</v>
      </c>
      <c r="E31" s="4">
        <f t="shared" si="0"/>
        <v>0</v>
      </c>
      <c r="F31" s="4">
        <f t="shared" si="1"/>
        <v>3</v>
      </c>
      <c r="G31" s="158">
        <v>19</v>
      </c>
      <c r="H31" s="158">
        <v>25</v>
      </c>
      <c r="I31" s="151">
        <v>22</v>
      </c>
      <c r="J31" s="161">
        <v>25</v>
      </c>
      <c r="K31" s="158">
        <v>23</v>
      </c>
      <c r="L31" s="158">
        <v>25</v>
      </c>
      <c r="M31" s="151"/>
      <c r="N31" s="151"/>
      <c r="O31" s="158"/>
      <c r="P31" s="158"/>
      <c r="Q31" s="151">
        <f t="shared" si="2"/>
        <v>64</v>
      </c>
      <c r="R31" s="151">
        <f t="shared" si="3"/>
        <v>75</v>
      </c>
    </row>
    <row r="32" spans="1:18" ht="12">
      <c r="A32" s="151" t="s">
        <v>177</v>
      </c>
      <c r="B32" s="151" t="s">
        <v>142</v>
      </c>
      <c r="C32" s="157" t="s">
        <v>148</v>
      </c>
      <c r="D32" s="157" t="s">
        <v>145</v>
      </c>
      <c r="E32" s="4">
        <f t="shared" si="0"/>
        <v>0</v>
      </c>
      <c r="F32" s="4">
        <f t="shared" si="1"/>
        <v>3</v>
      </c>
      <c r="G32" s="158">
        <v>6</v>
      </c>
      <c r="H32" s="158">
        <v>25</v>
      </c>
      <c r="I32" s="151">
        <v>13</v>
      </c>
      <c r="J32" s="161">
        <v>25</v>
      </c>
      <c r="K32" s="158">
        <v>7</v>
      </c>
      <c r="L32" s="158">
        <v>25</v>
      </c>
      <c r="M32" s="151"/>
      <c r="N32" s="151"/>
      <c r="O32" s="158"/>
      <c r="P32" s="158"/>
      <c r="Q32" s="151">
        <f t="shared" si="2"/>
        <v>26</v>
      </c>
      <c r="R32" s="151">
        <f t="shared" si="3"/>
        <v>75</v>
      </c>
    </row>
    <row r="33" spans="1:18" ht="12">
      <c r="A33" s="151" t="s">
        <v>178</v>
      </c>
      <c r="B33" s="151" t="s">
        <v>142</v>
      </c>
      <c r="C33" s="157" t="s">
        <v>146</v>
      </c>
      <c r="D33" s="157" t="s">
        <v>143</v>
      </c>
      <c r="E33" s="4">
        <f t="shared" si="0"/>
        <v>0</v>
      </c>
      <c r="F33" s="4">
        <f t="shared" si="1"/>
        <v>3</v>
      </c>
      <c r="G33" s="158">
        <v>11</v>
      </c>
      <c r="H33" s="158">
        <v>25</v>
      </c>
      <c r="I33" s="151">
        <v>12</v>
      </c>
      <c r="J33" s="161">
        <v>25</v>
      </c>
      <c r="K33" s="158">
        <v>15</v>
      </c>
      <c r="L33" s="158">
        <v>25</v>
      </c>
      <c r="M33" s="151"/>
      <c r="N33" s="151"/>
      <c r="O33" s="158"/>
      <c r="P33" s="158"/>
      <c r="Q33" s="151">
        <f t="shared" si="2"/>
        <v>38</v>
      </c>
      <c r="R33" s="151">
        <f t="shared" si="3"/>
        <v>75</v>
      </c>
    </row>
    <row r="34" spans="1:18" ht="12">
      <c r="A34" s="151" t="s">
        <v>179</v>
      </c>
      <c r="B34" s="151" t="s">
        <v>142</v>
      </c>
      <c r="C34" s="152" t="s">
        <v>284</v>
      </c>
      <c r="D34" s="157" t="s">
        <v>150</v>
      </c>
      <c r="E34" s="4">
        <f t="shared" si="0"/>
        <v>3</v>
      </c>
      <c r="F34" s="4">
        <f t="shared" si="1"/>
        <v>0</v>
      </c>
      <c r="G34" s="158">
        <v>25</v>
      </c>
      <c r="H34" s="158">
        <v>15</v>
      </c>
      <c r="I34" s="151">
        <v>25</v>
      </c>
      <c r="J34" s="161">
        <v>21</v>
      </c>
      <c r="K34" s="158">
        <v>25</v>
      </c>
      <c r="L34" s="158">
        <v>20</v>
      </c>
      <c r="M34" s="151"/>
      <c r="N34" s="151"/>
      <c r="O34" s="158"/>
      <c r="P34" s="158"/>
      <c r="Q34" s="151">
        <f t="shared" si="2"/>
        <v>75</v>
      </c>
      <c r="R34" s="151">
        <f t="shared" si="3"/>
        <v>56</v>
      </c>
    </row>
    <row r="35" spans="1:18" ht="12">
      <c r="A35" s="151" t="s">
        <v>180</v>
      </c>
      <c r="B35" s="151" t="s">
        <v>142</v>
      </c>
      <c r="C35" s="157" t="s">
        <v>152</v>
      </c>
      <c r="D35" s="152" t="s">
        <v>319</v>
      </c>
      <c r="E35" s="4">
        <f t="shared" si="0"/>
        <v>3</v>
      </c>
      <c r="F35" s="4">
        <f t="shared" si="1"/>
        <v>0</v>
      </c>
      <c r="G35" s="158">
        <v>25</v>
      </c>
      <c r="H35" s="158">
        <v>15</v>
      </c>
      <c r="I35" s="151">
        <v>25</v>
      </c>
      <c r="J35" s="161">
        <v>21</v>
      </c>
      <c r="K35" s="158">
        <v>25</v>
      </c>
      <c r="L35" s="158">
        <v>20</v>
      </c>
      <c r="M35" s="151"/>
      <c r="N35" s="151"/>
      <c r="O35" s="158"/>
      <c r="P35" s="158"/>
      <c r="Q35" s="151">
        <f t="shared" si="2"/>
        <v>75</v>
      </c>
      <c r="R35" s="151">
        <f t="shared" si="3"/>
        <v>56</v>
      </c>
    </row>
    <row r="36" spans="1:18" ht="12">
      <c r="A36" s="151" t="s">
        <v>181</v>
      </c>
      <c r="B36" s="151" t="s">
        <v>142</v>
      </c>
      <c r="C36" s="157" t="s">
        <v>153</v>
      </c>
      <c r="D36" s="157" t="s">
        <v>145</v>
      </c>
      <c r="E36" s="4">
        <f t="shared" si="0"/>
        <v>0</v>
      </c>
      <c r="F36" s="4">
        <f t="shared" si="1"/>
        <v>3</v>
      </c>
      <c r="G36" s="158">
        <v>13</v>
      </c>
      <c r="H36" s="158">
        <v>25</v>
      </c>
      <c r="I36" s="151">
        <v>11</v>
      </c>
      <c r="J36" s="161">
        <v>25</v>
      </c>
      <c r="K36" s="158">
        <v>12</v>
      </c>
      <c r="L36" s="158">
        <v>25</v>
      </c>
      <c r="M36" s="151"/>
      <c r="N36" s="151"/>
      <c r="O36" s="158"/>
      <c r="P36" s="158"/>
      <c r="Q36" s="151">
        <f t="shared" si="2"/>
        <v>36</v>
      </c>
      <c r="R36" s="151">
        <f t="shared" si="3"/>
        <v>75</v>
      </c>
    </row>
    <row r="37" spans="1:18" ht="12">
      <c r="A37" s="151" t="s">
        <v>182</v>
      </c>
      <c r="B37" s="151" t="s">
        <v>142</v>
      </c>
      <c r="C37" s="159" t="s">
        <v>283</v>
      </c>
      <c r="D37" s="157" t="s">
        <v>143</v>
      </c>
      <c r="E37" s="4">
        <f t="shared" si="0"/>
        <v>0</v>
      </c>
      <c r="F37" s="4">
        <f t="shared" si="1"/>
        <v>3</v>
      </c>
      <c r="G37" s="158">
        <v>6</v>
      </c>
      <c r="H37" s="158">
        <v>25</v>
      </c>
      <c r="I37" s="151">
        <v>15</v>
      </c>
      <c r="J37" s="161">
        <v>25</v>
      </c>
      <c r="K37" s="158">
        <v>12</v>
      </c>
      <c r="L37" s="158">
        <v>25</v>
      </c>
      <c r="M37" s="151"/>
      <c r="N37" s="151"/>
      <c r="O37" s="158"/>
      <c r="P37" s="158"/>
      <c r="Q37" s="151">
        <f t="shared" si="2"/>
        <v>33</v>
      </c>
      <c r="R37" s="151">
        <f t="shared" si="3"/>
        <v>75</v>
      </c>
    </row>
    <row r="38" spans="1:18" ht="12">
      <c r="A38" s="151" t="s">
        <v>183</v>
      </c>
      <c r="B38" s="151" t="s">
        <v>142</v>
      </c>
      <c r="C38" s="157" t="s">
        <v>148</v>
      </c>
      <c r="D38" s="157" t="s">
        <v>146</v>
      </c>
      <c r="E38" s="4">
        <f t="shared" si="0"/>
        <v>1</v>
      </c>
      <c r="F38" s="4">
        <f t="shared" si="1"/>
        <v>3</v>
      </c>
      <c r="G38" s="158">
        <v>22</v>
      </c>
      <c r="H38" s="158">
        <v>25</v>
      </c>
      <c r="I38" s="151">
        <v>25</v>
      </c>
      <c r="J38" s="161">
        <v>17</v>
      </c>
      <c r="K38" s="158">
        <v>17</v>
      </c>
      <c r="L38" s="158">
        <v>25</v>
      </c>
      <c r="M38" s="151">
        <v>7</v>
      </c>
      <c r="N38" s="151">
        <v>25</v>
      </c>
      <c r="O38" s="158"/>
      <c r="P38" s="158"/>
      <c r="Q38" s="151">
        <f t="shared" si="2"/>
        <v>71</v>
      </c>
      <c r="R38" s="151">
        <f t="shared" si="3"/>
        <v>92</v>
      </c>
    </row>
    <row r="39" spans="1:18" ht="12">
      <c r="A39" s="151" t="s">
        <v>184</v>
      </c>
      <c r="B39" s="151" t="s">
        <v>142</v>
      </c>
      <c r="C39" s="152" t="s">
        <v>319</v>
      </c>
      <c r="D39" s="152" t="s">
        <v>284</v>
      </c>
      <c r="E39" s="4">
        <f t="shared" si="0"/>
        <v>0</v>
      </c>
      <c r="F39" s="4">
        <f t="shared" si="1"/>
        <v>3</v>
      </c>
      <c r="G39" s="158">
        <v>19</v>
      </c>
      <c r="H39" s="158">
        <v>25</v>
      </c>
      <c r="I39" s="151">
        <v>16</v>
      </c>
      <c r="J39" s="161">
        <v>25</v>
      </c>
      <c r="K39" s="158">
        <v>6</v>
      </c>
      <c r="L39" s="158">
        <v>25</v>
      </c>
      <c r="M39" s="151"/>
      <c r="N39" s="151"/>
      <c r="O39" s="158"/>
      <c r="P39" s="158"/>
      <c r="Q39" s="151">
        <f t="shared" si="2"/>
        <v>41</v>
      </c>
      <c r="R39" s="151">
        <f t="shared" si="3"/>
        <v>75</v>
      </c>
    </row>
    <row r="40" spans="1:18" ht="12">
      <c r="A40" s="151" t="s">
        <v>185</v>
      </c>
      <c r="B40" s="151" t="s">
        <v>142</v>
      </c>
      <c r="C40" s="157" t="s">
        <v>150</v>
      </c>
      <c r="D40" s="157" t="s">
        <v>145</v>
      </c>
      <c r="E40" s="4">
        <f t="shared" si="0"/>
        <v>0</v>
      </c>
      <c r="F40" s="4">
        <f t="shared" si="1"/>
        <v>3</v>
      </c>
      <c r="G40" s="158">
        <v>15</v>
      </c>
      <c r="H40" s="158">
        <v>25</v>
      </c>
      <c r="I40" s="151">
        <v>17</v>
      </c>
      <c r="J40" s="161">
        <v>25</v>
      </c>
      <c r="K40" s="158">
        <v>14</v>
      </c>
      <c r="L40" s="158">
        <v>25</v>
      </c>
      <c r="M40" s="151"/>
      <c r="N40" s="151"/>
      <c r="O40" s="158"/>
      <c r="P40" s="158"/>
      <c r="Q40" s="151">
        <f t="shared" si="2"/>
        <v>46</v>
      </c>
      <c r="R40" s="151">
        <f t="shared" si="3"/>
        <v>75</v>
      </c>
    </row>
    <row r="41" spans="1:18" ht="12">
      <c r="A41" s="151" t="s">
        <v>186</v>
      </c>
      <c r="B41" s="151" t="s">
        <v>142</v>
      </c>
      <c r="C41" s="157" t="s">
        <v>152</v>
      </c>
      <c r="D41" s="157" t="s">
        <v>143</v>
      </c>
      <c r="E41" s="4">
        <f t="shared" si="0"/>
        <v>0</v>
      </c>
      <c r="F41" s="4">
        <f t="shared" si="1"/>
        <v>3</v>
      </c>
      <c r="G41" s="158">
        <v>14</v>
      </c>
      <c r="H41" s="158">
        <v>25</v>
      </c>
      <c r="I41" s="151">
        <v>20</v>
      </c>
      <c r="J41" s="161">
        <v>25</v>
      </c>
      <c r="K41" s="158">
        <v>5</v>
      </c>
      <c r="L41" s="158">
        <v>25</v>
      </c>
      <c r="M41" s="151"/>
      <c r="N41" s="151"/>
      <c r="O41" s="158"/>
      <c r="P41" s="158"/>
      <c r="Q41" s="151">
        <f t="shared" si="2"/>
        <v>39</v>
      </c>
      <c r="R41" s="151">
        <f t="shared" si="3"/>
        <v>75</v>
      </c>
    </row>
    <row r="42" spans="1:18" ht="12">
      <c r="A42" s="151" t="s">
        <v>187</v>
      </c>
      <c r="B42" s="151" t="s">
        <v>142</v>
      </c>
      <c r="C42" s="157" t="s">
        <v>153</v>
      </c>
      <c r="D42" s="157" t="s">
        <v>146</v>
      </c>
      <c r="E42" s="4">
        <f t="shared" si="0"/>
        <v>0</v>
      </c>
      <c r="F42" s="4">
        <f t="shared" si="1"/>
        <v>3</v>
      </c>
      <c r="G42" s="158">
        <v>18</v>
      </c>
      <c r="H42" s="158">
        <v>25</v>
      </c>
      <c r="I42" s="151">
        <v>18</v>
      </c>
      <c r="J42" s="161">
        <v>25</v>
      </c>
      <c r="K42" s="158">
        <v>22</v>
      </c>
      <c r="L42" s="158">
        <v>25</v>
      </c>
      <c r="M42" s="151"/>
      <c r="N42" s="151"/>
      <c r="O42" s="158"/>
      <c r="P42" s="158"/>
      <c r="Q42" s="151">
        <f t="shared" si="2"/>
        <v>58</v>
      </c>
      <c r="R42" s="151">
        <f t="shared" si="3"/>
        <v>75</v>
      </c>
    </row>
    <row r="43" spans="1:18" ht="12">
      <c r="A43" s="151" t="s">
        <v>188</v>
      </c>
      <c r="B43" s="151" t="s">
        <v>142</v>
      </c>
      <c r="C43" s="159" t="s">
        <v>283</v>
      </c>
      <c r="D43" s="157" t="s">
        <v>148</v>
      </c>
      <c r="E43" s="4">
        <f t="shared" si="0"/>
        <v>3</v>
      </c>
      <c r="F43" s="4">
        <f t="shared" si="1"/>
        <v>1</v>
      </c>
      <c r="G43" s="158">
        <v>25</v>
      </c>
      <c r="H43" s="158">
        <v>15</v>
      </c>
      <c r="I43" s="151">
        <v>25</v>
      </c>
      <c r="J43" s="161">
        <v>17</v>
      </c>
      <c r="K43" s="158">
        <v>23</v>
      </c>
      <c r="L43" s="158">
        <v>25</v>
      </c>
      <c r="M43" s="151">
        <v>25</v>
      </c>
      <c r="N43" s="151">
        <v>21</v>
      </c>
      <c r="O43" s="158"/>
      <c r="P43" s="158"/>
      <c r="Q43" s="151">
        <f t="shared" si="2"/>
        <v>98</v>
      </c>
      <c r="R43" s="151">
        <f t="shared" si="3"/>
        <v>78</v>
      </c>
    </row>
    <row r="44" spans="1:18" ht="12">
      <c r="A44" s="151" t="s">
        <v>189</v>
      </c>
      <c r="B44" s="151" t="s">
        <v>142</v>
      </c>
      <c r="C44" s="152" t="s">
        <v>284</v>
      </c>
      <c r="D44" s="157" t="s">
        <v>145</v>
      </c>
      <c r="E44" s="4">
        <f t="shared" si="0"/>
        <v>1</v>
      </c>
      <c r="F44" s="4">
        <f t="shared" si="1"/>
        <v>3</v>
      </c>
      <c r="G44" s="158">
        <v>16</v>
      </c>
      <c r="H44" s="158">
        <v>25</v>
      </c>
      <c r="I44" s="151">
        <v>13</v>
      </c>
      <c r="J44" s="161">
        <v>25</v>
      </c>
      <c r="K44" s="158">
        <v>25</v>
      </c>
      <c r="L44" s="158">
        <v>20</v>
      </c>
      <c r="M44" s="151">
        <v>21</v>
      </c>
      <c r="N44" s="151">
        <v>25</v>
      </c>
      <c r="O44" s="158"/>
      <c r="P44" s="158"/>
      <c r="Q44" s="151">
        <f t="shared" si="2"/>
        <v>75</v>
      </c>
      <c r="R44" s="151">
        <f t="shared" si="3"/>
        <v>95</v>
      </c>
    </row>
    <row r="45" spans="1:18" ht="12">
      <c r="A45" s="151" t="s">
        <v>190</v>
      </c>
      <c r="B45" s="151" t="s">
        <v>142</v>
      </c>
      <c r="C45" s="152" t="s">
        <v>319</v>
      </c>
      <c r="D45" s="157" t="s">
        <v>143</v>
      </c>
      <c r="E45" s="4">
        <f t="shared" si="0"/>
        <v>0</v>
      </c>
      <c r="F45" s="4">
        <f t="shared" si="1"/>
        <v>3</v>
      </c>
      <c r="G45" s="158">
        <v>7</v>
      </c>
      <c r="H45" s="158">
        <v>25</v>
      </c>
      <c r="I45" s="151">
        <v>17</v>
      </c>
      <c r="J45" s="161">
        <v>25</v>
      </c>
      <c r="K45" s="158">
        <v>13</v>
      </c>
      <c r="L45" s="158">
        <v>25</v>
      </c>
      <c r="M45" s="151"/>
      <c r="N45" s="151"/>
      <c r="O45" s="158"/>
      <c r="P45" s="158"/>
      <c r="Q45" s="151">
        <f t="shared" si="2"/>
        <v>37</v>
      </c>
      <c r="R45" s="151">
        <f t="shared" si="3"/>
        <v>75</v>
      </c>
    </row>
    <row r="46" spans="1:18" ht="12">
      <c r="A46" s="151" t="s">
        <v>191</v>
      </c>
      <c r="B46" s="151" t="s">
        <v>142</v>
      </c>
      <c r="C46" s="157" t="s">
        <v>150</v>
      </c>
      <c r="D46" s="157" t="s">
        <v>146</v>
      </c>
      <c r="E46" s="4">
        <f t="shared" si="0"/>
        <v>3</v>
      </c>
      <c r="F46" s="4">
        <f t="shared" si="1"/>
        <v>0</v>
      </c>
      <c r="G46" s="158">
        <v>25</v>
      </c>
      <c r="H46" s="158">
        <v>22</v>
      </c>
      <c r="I46" s="151">
        <v>25</v>
      </c>
      <c r="J46" s="161">
        <v>12</v>
      </c>
      <c r="K46" s="158">
        <v>25</v>
      </c>
      <c r="L46" s="158">
        <v>16</v>
      </c>
      <c r="M46" s="151"/>
      <c r="N46" s="151"/>
      <c r="O46" s="158"/>
      <c r="P46" s="158"/>
      <c r="Q46" s="151">
        <f t="shared" si="2"/>
        <v>75</v>
      </c>
      <c r="R46" s="151">
        <f t="shared" si="3"/>
        <v>50</v>
      </c>
    </row>
    <row r="47" spans="1:18" ht="12">
      <c r="A47" s="151" t="s">
        <v>192</v>
      </c>
      <c r="B47" s="151" t="s">
        <v>142</v>
      </c>
      <c r="C47" s="157" t="s">
        <v>152</v>
      </c>
      <c r="D47" s="157" t="s">
        <v>148</v>
      </c>
      <c r="E47" s="4">
        <f t="shared" si="0"/>
        <v>3</v>
      </c>
      <c r="F47" s="4">
        <f t="shared" si="1"/>
        <v>0</v>
      </c>
      <c r="G47" s="158">
        <v>25</v>
      </c>
      <c r="H47" s="158">
        <v>22</v>
      </c>
      <c r="I47" s="151">
        <v>25</v>
      </c>
      <c r="J47" s="161">
        <v>15</v>
      </c>
      <c r="K47" s="158">
        <v>25</v>
      </c>
      <c r="L47" s="158">
        <v>22</v>
      </c>
      <c r="M47" s="151"/>
      <c r="N47" s="151"/>
      <c r="O47" s="158"/>
      <c r="P47" s="158"/>
      <c r="Q47" s="151">
        <f t="shared" si="2"/>
        <v>75</v>
      </c>
      <c r="R47" s="151">
        <f t="shared" si="3"/>
        <v>59</v>
      </c>
    </row>
    <row r="48" spans="1:18" ht="12">
      <c r="A48" s="151" t="s">
        <v>193</v>
      </c>
      <c r="B48" s="151" t="s">
        <v>142</v>
      </c>
      <c r="C48" s="157" t="s">
        <v>153</v>
      </c>
      <c r="D48" s="159" t="s">
        <v>283</v>
      </c>
      <c r="E48" s="4">
        <f t="shared" si="0"/>
        <v>0</v>
      </c>
      <c r="F48" s="4">
        <f t="shared" si="1"/>
        <v>3</v>
      </c>
      <c r="G48" s="158">
        <v>21</v>
      </c>
      <c r="H48" s="158">
        <v>25</v>
      </c>
      <c r="I48" s="151">
        <v>17</v>
      </c>
      <c r="J48" s="161">
        <v>25</v>
      </c>
      <c r="K48" s="158">
        <v>27</v>
      </c>
      <c r="L48" s="158">
        <v>29</v>
      </c>
      <c r="M48" s="151"/>
      <c r="N48" s="151"/>
      <c r="O48" s="158"/>
      <c r="P48" s="158"/>
      <c r="Q48" s="151">
        <f t="shared" si="2"/>
        <v>65</v>
      </c>
      <c r="R48" s="151">
        <f t="shared" si="3"/>
        <v>79</v>
      </c>
    </row>
  </sheetData>
  <sheetProtection selectLockedCells="1" selectUnlockedCells="1"/>
  <mergeCells count="18">
    <mergeCell ref="Q3:R3"/>
    <mergeCell ref="A1:AF1"/>
    <mergeCell ref="C2:D2"/>
    <mergeCell ref="E2:F2"/>
    <mergeCell ref="G2:R2"/>
    <mergeCell ref="W2:Z2"/>
    <mergeCell ref="AA2:AC2"/>
    <mergeCell ref="AD2:AF2"/>
    <mergeCell ref="W19:Z19"/>
    <mergeCell ref="AA19:AC19"/>
    <mergeCell ref="AD19:AF19"/>
    <mergeCell ref="AG2:AL2"/>
    <mergeCell ref="E3:F3"/>
    <mergeCell ref="G3:H3"/>
    <mergeCell ref="I3:J3"/>
    <mergeCell ref="K3:L3"/>
    <mergeCell ref="M3:N3"/>
    <mergeCell ref="O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PageLayoutView="0" workbookViewId="0" topLeftCell="A1">
      <selection activeCell="L15" sqref="L15"/>
    </sheetView>
  </sheetViews>
  <sheetFormatPr defaultColWidth="11.421875" defaultRowHeight="12.75"/>
  <cols>
    <col min="1" max="1" width="5.421875" style="150" customWidth="1"/>
    <col min="2" max="2" width="16.421875" style="150" customWidth="1"/>
    <col min="3" max="3" width="16.7109375" style="76" customWidth="1"/>
    <col min="4" max="4" width="18.140625" style="76" customWidth="1"/>
    <col min="5" max="5" width="2.00390625" style="87" customWidth="1"/>
    <col min="6" max="6" width="2.00390625" style="22" customWidth="1"/>
    <col min="7" max="9" width="3.00390625" style="22" customWidth="1"/>
    <col min="10" max="10" width="3.00390625" style="78" customWidth="1"/>
    <col min="11" max="16" width="3.00390625" style="22" customWidth="1"/>
    <col min="17" max="18" width="3.8515625" style="22" customWidth="1"/>
    <col min="19" max="19" width="4.140625" style="14" customWidth="1"/>
    <col min="20" max="20" width="2.00390625" style="22" customWidth="1"/>
    <col min="21" max="21" width="17.140625" style="22" customWidth="1"/>
    <col min="22" max="22" width="7.421875" style="22" customWidth="1"/>
    <col min="23" max="23" width="5.00390625" style="22" customWidth="1"/>
    <col min="24" max="24" width="4.7109375" style="22" customWidth="1"/>
    <col min="25" max="26" width="4.421875" style="22" customWidth="1"/>
    <col min="27" max="27" width="4.7109375" style="22" customWidth="1"/>
    <col min="28" max="28" width="4.421875" style="22" customWidth="1"/>
    <col min="29" max="29" width="5.140625" style="22" customWidth="1"/>
    <col min="30" max="30" width="4.7109375" style="22" customWidth="1"/>
    <col min="31" max="31" width="4.421875" style="22" customWidth="1"/>
    <col min="32" max="32" width="5.140625" style="22" customWidth="1"/>
    <col min="33" max="38" width="3.28125" style="76" customWidth="1"/>
    <col min="39" max="16384" width="11.421875" style="76" customWidth="1"/>
  </cols>
  <sheetData>
    <row r="1" spans="1:32" ht="128.2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8" ht="12">
      <c r="A2" s="151"/>
      <c r="B2" s="151"/>
      <c r="C2" s="334" t="s">
        <v>0</v>
      </c>
      <c r="D2" s="334"/>
      <c r="E2" s="337"/>
      <c r="F2" s="337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5"/>
      <c r="T2" s="6"/>
      <c r="U2" s="6" t="s">
        <v>1</v>
      </c>
      <c r="V2" s="6" t="s">
        <v>1</v>
      </c>
      <c r="W2" s="299" t="s">
        <v>2</v>
      </c>
      <c r="X2" s="299"/>
      <c r="Y2" s="299"/>
      <c r="Z2" s="299"/>
      <c r="AA2" s="300" t="s">
        <v>4</v>
      </c>
      <c r="AB2" s="300"/>
      <c r="AC2" s="300"/>
      <c r="AD2" s="300" t="s">
        <v>3</v>
      </c>
      <c r="AE2" s="300"/>
      <c r="AF2" s="300"/>
      <c r="AG2" s="333" t="s">
        <v>134</v>
      </c>
      <c r="AH2" s="333"/>
      <c r="AI2" s="333"/>
      <c r="AJ2" s="333"/>
      <c r="AK2" s="333"/>
      <c r="AL2" s="333"/>
    </row>
    <row r="3" spans="1:38" ht="12">
      <c r="A3" s="152" t="s">
        <v>5</v>
      </c>
      <c r="B3" s="152" t="s">
        <v>6</v>
      </c>
      <c r="C3" s="152" t="s">
        <v>7</v>
      </c>
      <c r="D3" s="152" t="s">
        <v>8</v>
      </c>
      <c r="E3" s="334" t="s">
        <v>4</v>
      </c>
      <c r="F3" s="334"/>
      <c r="G3" s="335">
        <v>1</v>
      </c>
      <c r="H3" s="335"/>
      <c r="I3" s="334">
        <v>2</v>
      </c>
      <c r="J3" s="334"/>
      <c r="K3" s="335">
        <v>3</v>
      </c>
      <c r="L3" s="335"/>
      <c r="M3" s="334">
        <v>4</v>
      </c>
      <c r="N3" s="334"/>
      <c r="O3" s="335">
        <v>5</v>
      </c>
      <c r="P3" s="335"/>
      <c r="Q3" s="334" t="s">
        <v>9</v>
      </c>
      <c r="R3" s="334"/>
      <c r="S3" s="5"/>
      <c r="T3" s="6" t="s">
        <v>10</v>
      </c>
      <c r="U3" s="6" t="s">
        <v>11</v>
      </c>
      <c r="V3" s="6" t="s">
        <v>3</v>
      </c>
      <c r="W3" s="7" t="s">
        <v>9</v>
      </c>
      <c r="X3" s="6" t="s">
        <v>12</v>
      </c>
      <c r="Y3" s="6" t="s">
        <v>13</v>
      </c>
      <c r="Z3" s="6" t="s">
        <v>14</v>
      </c>
      <c r="AA3" s="6" t="s">
        <v>12</v>
      </c>
      <c r="AB3" s="11" t="s">
        <v>13</v>
      </c>
      <c r="AC3" s="6" t="s">
        <v>16</v>
      </c>
      <c r="AD3" s="6" t="s">
        <v>12</v>
      </c>
      <c r="AE3" s="11" t="s">
        <v>13</v>
      </c>
      <c r="AF3" s="6" t="s">
        <v>16</v>
      </c>
      <c r="AG3" s="156" t="s">
        <v>135</v>
      </c>
      <c r="AH3" s="156" t="s">
        <v>136</v>
      </c>
      <c r="AI3" s="156" t="s">
        <v>137</v>
      </c>
      <c r="AJ3" s="156" t="s">
        <v>138</v>
      </c>
      <c r="AK3" s="156" t="s">
        <v>139</v>
      </c>
      <c r="AL3" s="156" t="s">
        <v>140</v>
      </c>
    </row>
    <row r="4" spans="1:38" ht="12">
      <c r="A4" s="151" t="s">
        <v>291</v>
      </c>
      <c r="B4" s="151" t="s">
        <v>195</v>
      </c>
      <c r="C4" s="245" t="s">
        <v>145</v>
      </c>
      <c r="D4" s="245" t="s">
        <v>152</v>
      </c>
      <c r="E4" s="4">
        <f aca="true" t="shared" si="0" ref="E4:E23">SUM(IF(G4&gt;H4,1,0))+SUM(IF(I4&gt;J4,1,0))+SUM(IF(K4&gt;L4,1,0))+SUM(IF(M4&gt;N4,1,0))+SUM(IF(O4&gt;P4,1,0))</f>
        <v>3</v>
      </c>
      <c r="F4" s="4">
        <f aca="true" t="shared" si="1" ref="F4:F23">SUM(IF(H4&gt;G4,1,0))+SUM(IF(J4&gt;I4,1,0))+SUM(IF(L4&gt;K4,1,0))+SUM(IF(N4&gt;M4,1,0))+SUM(IF(P4&gt;O4,1,0))</f>
        <v>0</v>
      </c>
      <c r="G4" s="158">
        <v>25</v>
      </c>
      <c r="H4" s="158">
        <v>6</v>
      </c>
      <c r="I4" s="151">
        <v>25</v>
      </c>
      <c r="J4" s="151">
        <v>14</v>
      </c>
      <c r="K4" s="158">
        <v>25</v>
      </c>
      <c r="L4" s="158">
        <v>14</v>
      </c>
      <c r="M4" s="151"/>
      <c r="N4" s="151"/>
      <c r="O4" s="158"/>
      <c r="P4" s="158"/>
      <c r="Q4" s="151">
        <f aca="true" t="shared" si="2" ref="Q4:Q23">G4+I4+K4+M4+O4</f>
        <v>75</v>
      </c>
      <c r="R4" s="151">
        <f aca="true" t="shared" si="3" ref="R4:R23">H4+J4+L4+N4+P4</f>
        <v>34</v>
      </c>
      <c r="T4" s="152">
        <v>1</v>
      </c>
      <c r="U4" s="152" t="s">
        <v>143</v>
      </c>
      <c r="V4" s="152">
        <f>AG4*3+AH4*3+AI4*2+AJ4*1+'1st Round'!V4</f>
        <v>48</v>
      </c>
      <c r="W4" s="151">
        <f>X4+Y4+Z4</f>
        <v>8</v>
      </c>
      <c r="X4" s="151">
        <f>COUNTIF($F$6,"=3")+COUNTIF($E$8,"=3")+COUNTIF($F$10,"=3")+COUNTIF($E$12,"=3")+COUNTIF($E$16,"=3")+COUNTIF($F$18,"=3")+COUNTIF($E$20,"=3")+COUNTIF($F$22,"=3")</f>
        <v>7</v>
      </c>
      <c r="Y4" s="151">
        <f>SUM(IF($F$6&lt;$E$6,1,0))+SUM(IF($E$8&lt;$F$8,1,0))+SUM(IF($F$10&lt;$E$10,1,0))+SUM(IF($E$12&lt;$F$12,1,0))+SUM(IF($E$16&lt;$F$16,1,0))+SUM(IF($F$18&lt;$E$18,1,0))+SUM(IF($E$20&lt;$F$20,1,0))+SUM(IF($F$22&lt;$E$22,1,0))</f>
        <v>1</v>
      </c>
      <c r="Z4" s="151"/>
      <c r="AA4" s="151">
        <f>$F$6+$E$8+$F$10+$E$12+$E$16+$F$18+$E$20+$F$22</f>
        <v>21</v>
      </c>
      <c r="AB4" s="151">
        <f>$E$6+$F$8+$E$10+$F$12+$F$16+$E$18+$F$20+$E$22</f>
        <v>6</v>
      </c>
      <c r="AC4" s="151">
        <f>IF(AB4=0,"MAX",AA4/AB4)</f>
        <v>3.5</v>
      </c>
      <c r="AD4" s="151">
        <f>$F$6+$Q$8+$F$10+$Q$12+$Q$16+$F$18+$Q$20+$F$22</f>
        <v>322</v>
      </c>
      <c r="AE4" s="151">
        <f>$Q$6+$R$8+$Q$10+$R$12+$R$16+$Q$18+$R$20+$Q$22</f>
        <v>499</v>
      </c>
      <c r="AF4" s="151">
        <f>IF(AE4=0,"MAX",AD4/AE4)</f>
        <v>0.6452905811623246</v>
      </c>
      <c r="AG4" s="151">
        <f>SUM(IF(AND($F$6=3,$E$6=0),1,0))+SUM(IF(AND($E$8=3,$F$8=0),1,0))+SUM(IF(AND($F$10=3,$E$10=0),1,0))+SUM(IF(AND($E$12=3,$F$12=0),1,0))+SUM(IF(AND($E$16=3,$F$16=0),1,0))+SUM(IF(AND($F$18=3,$E$18=0),1,0))+SUM(IF(AND($E$20=3,$F$20=0),1,0))+SUM(IF(AND($F$22=3,$E$22=0),1,0))</f>
        <v>4</v>
      </c>
      <c r="AH4" s="151">
        <f>SUM(IF(AND($F$6=3,$E$6=1),1,0))+SUM(IF(AND($E$8=3,$F$8=1),1,0))+SUM(IF(AND($F$10=3,$E$10=1),1,0))+SUM(IF(AND($E$12=3,$F$12=1),1,0))+SUM(IF(AND($E$16=3,$F$16=1),1,0))+SUM(IF(AND($F$18=3,$E$18=1),1,0))+SUM(IF(AND($E$20=3,$F$20=1),1,0))+SUM(IF(AND($F$22=3,$E$22=1),1,0))</f>
        <v>3</v>
      </c>
      <c r="AI4" s="151">
        <f>SUM(IF(AND($F$6=3,$E$6=2),1,0))+SUM(IF(AND($E$8=3,$F$8=2),1,0))+SUM(IF(AND($F$10=3,$E$10=2),1,0))+SUM(IF(AND($E$12=3,$F$12=2),1,0))+SUM(IF(AND($E$16=3,$F$16=2),1,0))+SUM(IF(AND($F$18=3,$E$18=2),1,0))+SUM(IF(AND($E$20=3,$F$20=2),1,0))+SUM(IF(AND($F$22=3,$E$22=2),1,0))</f>
        <v>0</v>
      </c>
      <c r="AJ4" s="151">
        <f>SUM(IF(AND($F$6=2,$E$6=3),1,0))+SUM(IF(AND($E$8=2,$F$8=3),1,0))+SUM(IF(AND($F$10=2,$E$10=3),1,0))+SUM(IF(AND($E$12=2,$F$12=3),1,0))+SUM(IF(AND($E$16=2,$F$16=3),1,0))+SUM(IF(AND($F$18=2,$E$18=3),1,0))+SUM(IF(AND($E$20=2,$F$20=3),1,0))+SUM(IF(AND($F$22=2,$E$22=3),1,0))</f>
        <v>0</v>
      </c>
      <c r="AK4" s="151">
        <f>SUM(IF(AND($F$6=1,$E$6=3),1,0))+SUM(IF(AND($E$8=1,$F$8=3),1,0))+SUM(IF(AND($F$10=1,$E$10=3),1,0))+SUM(IF(AND($E$12=1,$F$12=3),1,0))+SUM(IF(AND($E$16=1,$F$16=3),1,0))+SUM(IF(AND($F$18=1,$E$18=3),1,0))+SUM(IF(AND($E$20=1,$F$20=3),1,0))+SUM(IF(AND($F$22=1,$E$22=3),1,0))</f>
        <v>0</v>
      </c>
      <c r="AL4" s="151">
        <f>SUM(IF(AND($F$6=0,$E$6=3),1,0))+SUM(IF(AND($E$8=0,$F$8=3),1,0))+SUM(IF(AND($F$10=0,$E$10=3),1,0))+SUM(IF(AND($E$12=0,$F$12=3),1,0))+SUM(IF(AND($E$16=0,$F$16=3),1,0))+SUM(IF(AND($F$18=0,$E$18=3),1,0))+SUM(IF(AND($E$20=0,$F$20=3),1,0))+SUM(IF(AND($F$22=0,$E$22=3),1,0))</f>
        <v>1</v>
      </c>
    </row>
    <row r="5" spans="1:38" ht="12">
      <c r="A5" s="151" t="s">
        <v>292</v>
      </c>
      <c r="B5" s="151" t="s">
        <v>195</v>
      </c>
      <c r="C5" s="245" t="s">
        <v>284</v>
      </c>
      <c r="D5" s="245" t="s">
        <v>150</v>
      </c>
      <c r="E5" s="4">
        <f t="shared" si="0"/>
        <v>3</v>
      </c>
      <c r="F5" s="4">
        <f t="shared" si="1"/>
        <v>1</v>
      </c>
      <c r="G5" s="158">
        <v>23</v>
      </c>
      <c r="H5" s="158">
        <v>25</v>
      </c>
      <c r="I5" s="151">
        <v>25</v>
      </c>
      <c r="J5" s="151">
        <v>20</v>
      </c>
      <c r="K5" s="158">
        <v>25</v>
      </c>
      <c r="L5" s="158">
        <v>16</v>
      </c>
      <c r="M5" s="151">
        <v>25</v>
      </c>
      <c r="N5" s="151">
        <v>5</v>
      </c>
      <c r="O5" s="158"/>
      <c r="P5" s="158"/>
      <c r="Q5" s="151">
        <f t="shared" si="2"/>
        <v>98</v>
      </c>
      <c r="R5" s="151">
        <f t="shared" si="3"/>
        <v>66</v>
      </c>
      <c r="T5" s="152">
        <v>2</v>
      </c>
      <c r="U5" s="159" t="s">
        <v>145</v>
      </c>
      <c r="V5" s="152">
        <f>AG5*3+AH5*3+AI5*2+AJ5*1+'1st Round'!V5</f>
        <v>44</v>
      </c>
      <c r="W5" s="151">
        <f>X5+Y5+Z5</f>
        <v>8</v>
      </c>
      <c r="X5" s="151">
        <f>COUNTIF($E$4,"=3")+COUNTIF($E$7,"=3")+COUNTIF($F$11,"=3")+COUNTIF($F$12,"=3")+COUNTIF($F$14,"=3")+COUNTIF($F$17,"=3")+COUNTIF($E$21,"=3")+COUNTIF($E$22,"=3")</f>
        <v>7</v>
      </c>
      <c r="Y5" s="151">
        <f>SUM(IF($E$4&lt;$F$4,1,0))+SUM(IF($E$7&lt;$F$7,1,0))+SUM(IF($F$11&lt;$E$11,1,0))+SUM(IF($F$12&lt;$E$12,1,0))+SUM(IF($F$14&lt;$E$14,1,0))+SUM(IF($F$17&lt;$E$17,1,0))+SUM(IF($E$21&lt;$F$21,1,0))+SUM(IF($E$22&lt;$F$22,1,0))</f>
        <v>1</v>
      </c>
      <c r="Z5" s="151"/>
      <c r="AA5" s="151">
        <f>$E$4+$E$7+$F$11+$F$12+$F$14+$F$17+$E$21+$E$22</f>
        <v>21</v>
      </c>
      <c r="AB5" s="151">
        <f>$F$4+$F$7+$E$11+$E$12+$E$14+$E$17+$F$21+$F$22</f>
        <v>6</v>
      </c>
      <c r="AC5" s="151">
        <f>IF(AB5=0,"MAX",AA5/AB5)</f>
        <v>3.5</v>
      </c>
      <c r="AD5" s="151">
        <f>$Q$4+$Q$7+$F$11+$F$12+$F$14+$F$17+$Q$21+$Q$22</f>
        <v>348</v>
      </c>
      <c r="AE5" s="151">
        <f>$R$4+$R$7+$Q$11+$Q$12+$Q$14+$Q$17+$R$21+$R$22</f>
        <v>470</v>
      </c>
      <c r="AF5" s="151">
        <f>IF(AE5=0,"MAX",AD5/AE5)</f>
        <v>0.7404255319148936</v>
      </c>
      <c r="AG5" s="151">
        <f>SUM(IF(AND($E$4=3,$F$4=0),1,0))+SUM(IF(AND($E$7=3,$F$7=0),1,0))+SUM(IF(AND($F$11=3,$E$11=0),1,0))+SUM(IF(AND($F$12=3,$E$12=0),1,0))+SUM(IF(AND($F$14=3,$E$14=0),1,0))+SUM(IF(AND($F$17=3,$E$17=0),1,0))+SUM(IF(AND($E$21=3,$F$21=0),1,0))+SUM(IF(AND($E$22=3,$F$22=0),1,0))</f>
        <v>5</v>
      </c>
      <c r="AH5" s="151">
        <f>SUM(IF(AND($E$4=3,$F$4=1),1,0))+SUM(IF(AND($E$7=3,$F$7=1),1,0))+SUM(IF(AND($F$11=3,$E$11=1),1,0))+SUM(IF(AND($F$12=3,$E$12=1),1,0))+SUM(IF(AND($F$14=3,$E$14=1),1,0))+SUM(IF(AND($F$17=3,$E$17=1),1,0))+SUM(IF(AND($E$21=3,$F$21=1),1,0))+SUM(IF(AND($E$22=3,$F$22=1),1,0))</f>
        <v>1</v>
      </c>
      <c r="AI5" s="151">
        <f>SUM(IF(AND($E$4=3,$F$4=2),1,0))+SUM(IF(AND($E$7=3,$F$7=2),1,0))+SUM(IF(AND($F$11=3,$E$11=2),1,0))+SUM(IF(AND($F$12=3,$E$12=2),1,0))+SUM(IF(AND($F$14=3,$E$14=2),1,0))+SUM(IF(AND($F$17=3,$E$17=2),1,0))+SUM(IF(AND($E$21=3,$F$21=2),1,0))+SUM(IF(AND($E$22=3,$F$22=2),1,0))</f>
        <v>1</v>
      </c>
      <c r="AJ5" s="151">
        <f>SUM(IF(AND($E$4=2,$F$4=3),1,0))+SUM(IF(AND($E$7=2,$F$7=3),1,0))+SUM(IF(AND($F$11=2,$E$11=3),1,0))+SUM(IF(AND($F$12=2,$E$12=3),1,0))+SUM(IF(AND($F$14=2,$E$14=3),1,0))+SUM(IF(AND($F$17=2,$E$17=3),1,0))+SUM(IF(AND($E$21=2,$F$21=3),1,0))+SUM(IF(AND($E$22=2,$F$22=3),1,0))</f>
        <v>0</v>
      </c>
      <c r="AK5" s="151">
        <f>SUM(IF(AND($E$4=1,$F$4=3),1,0))+SUM(IF(AND($E$7=1,$F$7=3),1,0))+SUM(IF(AND($F$11=1,$E$11=3),1,0))+SUM(IF(AND($F$12=1,$E$12=3),1,0))+SUM(IF(AND($F$14=1,$E$14=3),1,0))+SUM(IF(AND($F$17=1,$E$17=3),1,0))+SUM(IF(AND($E$21=1,$F$21=3),1,0))+SUM(IF(AND($E$22=1,$F$22=3),1,0))</f>
        <v>0</v>
      </c>
      <c r="AL5" s="151">
        <f>SUM(IF(AND($E$4=0,$F$4=3),1,0))+SUM(IF(AND($E$7=0,$F$7=3),1,0))+SUM(IF(AND($F$11=0,$E$11=3),1,0))+SUM(IF(AND($F$12=0,$E$12=3),1,0))+SUM(IF(AND($F$14=0,$E$14=3),1,0))+SUM(IF(AND($F$17=0,$E$17=3),1,0))+SUM(IF(AND($E$21=0,$F$21=3),1,0))+SUM(IF(AND($E$22=0,$F$22=3),1,0))</f>
        <v>1</v>
      </c>
    </row>
    <row r="6" spans="1:38" ht="12">
      <c r="A6" s="151" t="s">
        <v>293</v>
      </c>
      <c r="B6" s="151" t="s">
        <v>195</v>
      </c>
      <c r="C6" s="245" t="s">
        <v>152</v>
      </c>
      <c r="D6" s="245" t="s">
        <v>143</v>
      </c>
      <c r="E6" s="4">
        <f t="shared" si="0"/>
        <v>0</v>
      </c>
      <c r="F6" s="4">
        <f t="shared" si="1"/>
        <v>3</v>
      </c>
      <c r="G6" s="158">
        <v>16</v>
      </c>
      <c r="H6" s="158">
        <v>25</v>
      </c>
      <c r="I6" s="151">
        <v>19</v>
      </c>
      <c r="J6" s="151">
        <v>25</v>
      </c>
      <c r="K6" s="158">
        <v>14</v>
      </c>
      <c r="L6" s="158">
        <v>25</v>
      </c>
      <c r="M6" s="151"/>
      <c r="N6" s="151"/>
      <c r="O6" s="158"/>
      <c r="P6" s="158"/>
      <c r="Q6" s="151">
        <f t="shared" si="2"/>
        <v>49</v>
      </c>
      <c r="R6" s="151">
        <f t="shared" si="3"/>
        <v>75</v>
      </c>
      <c r="T6" s="152">
        <v>3</v>
      </c>
      <c r="U6" s="152" t="s">
        <v>284</v>
      </c>
      <c r="V6" s="152">
        <f>AG6*3+AH6*3+AI6*2+AJ6*1+'1st Round'!V6</f>
        <v>34</v>
      </c>
      <c r="W6" s="151">
        <f>X6+Y6+Z6</f>
        <v>8</v>
      </c>
      <c r="X6" s="151">
        <f>COUNTIF($E$5,"=3")+COUNTIF($F$7,"=3")+COUNTIF($F$9,"=3")+COUNTIF($E$10,"=3")+COUNTIF($F$15,"=3")+COUNTIF($E$17,"=3")+COUNTIF($E$19,"=3")+COUNTIF($F$20,"=3")</f>
        <v>4</v>
      </c>
      <c r="Y6" s="151">
        <f>SUM(IF($E$5&lt;$F$5,1,0))+SUM(IF($F$7&lt;$E$7,1,0))+SUM(IF($F$9&lt;$E$9,1,0))+SUM(IF($E$10&lt;$F$10,1,0))+SUM(IF($F$15&lt;$E$15,1,0))+SUM(IF($E$17&lt;$F$17,1,0))+SUM(IF($E$19&lt;$F$19,1,0))+SUM(IF($F$20&lt;$E$20,1,0))</f>
        <v>4</v>
      </c>
      <c r="Z6" s="151"/>
      <c r="AA6" s="151">
        <f>$E$5+$F$7+$F$9+$E$10+$F$15+$E$17+$E$19+$F$20</f>
        <v>16</v>
      </c>
      <c r="AB6" s="151">
        <f>$F$5+$E$7+$E$9+$F$10+$E$15+$F$17+$F$19+$E$20</f>
        <v>14</v>
      </c>
      <c r="AC6" s="151">
        <f>IF(AB6=0,"MAX",AA6/AB6)</f>
        <v>1.1428571428571428</v>
      </c>
      <c r="AD6" s="151">
        <f>$Q$5+$F$7+$F$9+$Q$10+$F$15+$Q$17+$Q$19+$F$20</f>
        <v>316</v>
      </c>
      <c r="AE6" s="151">
        <f>$R$5+$Q$7+$Q$9+$R$10+$Q$15+$R$17+$R$19+$Q$20</f>
        <v>621</v>
      </c>
      <c r="AF6" s="151">
        <f>IF(AE6=0,"MAX",AD6/AE6)</f>
        <v>0.5088566827697263</v>
      </c>
      <c r="AG6" s="151">
        <f>SUM(IF(AND($E$5=3,$F$5=0),1,0))+SUM(IF(AND($F$7=3,$E$7=0),1,0))+SUM(IF(AND($F$9=3,$E$9=0),1,0))+SUM(IF(AND($E$10=3,$F$10=0),1,0))+SUM(IF(AND($F$15=3,$E$15=0),1,0))+SUM(IF(AND($E$17=3,$F$17=0),1,0))+SUM(IF(AND($E$19=3,$F$19=0),1,0))+SUM(IF(AND($F$20=3,$E$20=0),1,0))</f>
        <v>2</v>
      </c>
      <c r="AH6" s="151">
        <f>SUM(IF(AND($E$5=3,$F$5=1),1,0))+SUM(IF(AND($F$7=3,$E$7=1),1,0))+SUM(IF(AND($F$9=3,$E$9=1),1,0))+SUM(IF(AND($E$10=3,$F$10=1),1,0))+SUM(IF(AND($F$15=3,$E$15=1),1,0))+SUM(IF(AND($E$17=3,$F$17=1),1,0))+SUM(IF(AND($E$19=3,$F$19=1),1,0))+SUM(IF(AND($F$20=3,$E$20=1),1,0))</f>
        <v>2</v>
      </c>
      <c r="AI6" s="151">
        <f>SUM(IF(AND($E$5=3,$F$5=2),1,0))+SUM(IF(AND($F$7=3,$E$7=2),1,0))+SUM(IF(AND($F$9=3,$E$9=2),1,0))+SUM(IF(AND($E$10=3,$F$10=2),1,0))+SUM(IF(AND($F$15=3,$E$15=2),1,0))+SUM(IF(AND($E$17=3,$F$17=2),1,0))+SUM(IF(AND($E$19=3,$F$19=2),1,0))+SUM(IF(AND($F$20=3,$E$20=2),1,0))</f>
        <v>0</v>
      </c>
      <c r="AJ6" s="151">
        <f>SUM(IF(AND($E$5=2,$F$5=3),1,0))+SUM(IF(AND($F$7=2,$E$7=3),1,0))+SUM(IF(AND($F$9=2,$E$9=3),1,0))+SUM(IF(AND($E$10=2,$F$10=3),1,0))+SUM(IF(AND($F$15=2,$E$15=3),1,0))+SUM(IF(AND($E$17=2,$F$17=3),1,0))+SUM(IF(AND($E$19=2,$F$19=3),1,0))+SUM(IF(AND($F$20=2,$E$20=3),1,0))</f>
        <v>1</v>
      </c>
      <c r="AK6" s="151">
        <f>SUM(IF(AND($E$5=1,$F$5=3),1,0))+SUM(IF(AND($F$7=1,$E$7=3),1,0))+SUM(IF(AND($F$9=1,$E$9=3),1,0))+SUM(IF(AND($E$10=1,$F$10=3),1,0))+SUM(IF(AND($F$15=1,$E$15=3),1,0))+SUM(IF(AND($E$17=1,$F$17=3),1,0))+SUM(IF(AND($E$19=1,$F$19=3),1,0))+SUM(IF(AND($F$20=1,$E$20=3),1,0))</f>
        <v>2</v>
      </c>
      <c r="AL6" s="151">
        <f>SUM(IF(AND($E$5=0,$F$5=3),1,0))+SUM(IF(AND($F$7=0,$E$7=3),1,0))+SUM(IF(AND($F$9=0,$E$9=3),1,0))+SUM(IF(AND($E$10=0,$F$10=3),1,0))+SUM(IF(AND($F$15=0,$E$15=3),1,0))+SUM(IF(AND($E$17=0,$F$17=3),1,0))+SUM(IF(AND($E$19=0,$F$19=3),1,0))+SUM(IF(AND($F$20=0,$E$20=3),1,0))</f>
        <v>1</v>
      </c>
    </row>
    <row r="7" spans="1:38" ht="12">
      <c r="A7" s="151" t="s">
        <v>294</v>
      </c>
      <c r="B7" s="151" t="s">
        <v>195</v>
      </c>
      <c r="C7" s="245" t="s">
        <v>145</v>
      </c>
      <c r="D7" s="245" t="s">
        <v>284</v>
      </c>
      <c r="E7" s="4">
        <f t="shared" si="0"/>
        <v>3</v>
      </c>
      <c r="F7" s="4">
        <f t="shared" si="1"/>
        <v>2</v>
      </c>
      <c r="G7" s="158">
        <v>25</v>
      </c>
      <c r="H7" s="158">
        <v>16</v>
      </c>
      <c r="I7" s="151">
        <v>23</v>
      </c>
      <c r="J7" s="151">
        <v>25</v>
      </c>
      <c r="K7" s="158">
        <v>25</v>
      </c>
      <c r="L7" s="158">
        <v>21</v>
      </c>
      <c r="M7" s="151">
        <v>15</v>
      </c>
      <c r="N7" s="151">
        <v>25</v>
      </c>
      <c r="O7" s="158">
        <v>15</v>
      </c>
      <c r="P7" s="158">
        <v>5</v>
      </c>
      <c r="Q7" s="151">
        <f t="shared" si="2"/>
        <v>103</v>
      </c>
      <c r="R7" s="151">
        <f t="shared" si="3"/>
        <v>92</v>
      </c>
      <c r="T7" s="152">
        <v>4</v>
      </c>
      <c r="U7" s="152" t="s">
        <v>150</v>
      </c>
      <c r="V7" s="152">
        <f>AG7*3+AH7*3+AI7*2+AJ7*1+'1st Round'!V7</f>
        <v>24</v>
      </c>
      <c r="W7" s="151">
        <f>X7+Y7+Z7</f>
        <v>8</v>
      </c>
      <c r="X7" s="151">
        <f>COUNTIF($F$5,"=3")+COUNTIF($F$8,"=3")+COUNTIF($E$11,"=3")+COUNTIF($E$13,"=3")+COUNTIF($E$15,"=3")+COUNTIF($E$18,"=3")+COUNTIF($F$21,"=3")+COUNTIF($F$23,"=3")</f>
        <v>2</v>
      </c>
      <c r="Y7" s="151">
        <f>SUM(IF($F$5&lt;$E$5,1,0))+SUM(IF($F$8&lt;$E$8,1,0))+SUM(IF($E$11&lt;$F$11,1,0))+SUM(IF($E$13&lt;$F$13,1,0))+SUM(IF($E$15&lt;$F$15,1,0))+SUM(IF($E$18&lt;$F$18,1,0))+SUM(IF($F$21&lt;$E$21,1,0))+SUM(IF($F$23&lt;$E$23,1,0))</f>
        <v>6</v>
      </c>
      <c r="Z7" s="151"/>
      <c r="AA7" s="151">
        <f>$F$5+$F$8+$E$11+$E$13+$E$15+$E$18+$F$21+$F$23</f>
        <v>10</v>
      </c>
      <c r="AB7" s="151">
        <f>$E$5+$E$8+$F$11+$F$13+$F$15+$F$18+$E$21+$E$23</f>
        <v>18</v>
      </c>
      <c r="AC7" s="151">
        <f>IF(AB7=0,"MAX",AA7/AB7)</f>
        <v>0.5555555555555556</v>
      </c>
      <c r="AD7" s="151">
        <f>$F$5+$F$8+$Q$11+$Q$13+$Q$15+$Q$18+$F$21+$F$23</f>
        <v>274</v>
      </c>
      <c r="AE7" s="151">
        <f>$Q$5+$Q$8+$R$11+$R$13+$R$15+$R$18+$Q$21+$Q$23</f>
        <v>642</v>
      </c>
      <c r="AF7" s="151">
        <f>IF(AE7=0,"MAX",AD7/AE7)</f>
        <v>0.42679127725856697</v>
      </c>
      <c r="AG7" s="151">
        <f>SUM(IF(AND($F$5=3,$E$5=0),1,0))+SUM(IF(AND($F$8=3,$E$8=0),1,0))+SUM(IF(AND($E$11=3,$F$11=0),1,0))+SUM(IF(AND($E$13=3,$F$13=0),1,0))+SUM(IF(AND($E$15=3,$F$15=0),1,0))+SUM(IF(AND($E$18=3,$F$18=0),1,0))+SUM(IF(AND($F$21=3,$E$21=0),1,0))+SUM(IF(AND($F$23=3,$E$23=0),1,0))</f>
        <v>2</v>
      </c>
      <c r="AH7" s="151">
        <f>SUM(IF(AND($F$5=3,$E$5=1),1,0))+SUM(IF(AND($F$8=3,$E$8=1),1,0))+SUM(IF(AND($E$11=3,$F$11=1),1,0))+SUM(IF(AND($E$13=3,$F$13=1),1,0))+SUM(IF(AND($E$15=3,$F$15=1),1,0))+SUM(IF(AND($E$18=3,$F$18=1),1,0))+SUM(IF(AND($F$21=3,$E$21=1),1,0))+SUM(IF(AND($F$23=3,$E$23=1),1,0))</f>
        <v>0</v>
      </c>
      <c r="AI7" s="151">
        <f>SUM(IF(AND($F$5=3,$E$5=2),1,0))+SUM(IF(AND($F$8=3,$E$8=2),1,0))+SUM(IF(AND($E$11=3,$F$11=2),1,0))+SUM(IF(AND($E$13=3,$F$13=2),1,0))+SUM(IF(AND($E$15=3,$F$15=2),1,0))+SUM(IF(AND($E$18=3,$F$18=2),1,0))+SUM(IF(AND($F$21=3,$E$21=2),1,0))+SUM(IF(AND($F$23=3,$E$23=2),1,0))</f>
        <v>0</v>
      </c>
      <c r="AJ7" s="151">
        <f>SUM(IF(AND($F$5=2,$E$5=3),1,0))+SUM(IF(AND($F$8=2,$E$8=3),1,0))+SUM(IF(AND($E$11=2,$F$11=3),1,0))+SUM(IF(AND($E$13=2,$F$13=3),1,0))+SUM(IF(AND($E$15=2,$F$15=3),1,0))+SUM(IF(AND($E$18=2,$F$18=3),1,0))+SUM(IF(AND($F$21=2,$E$21=3),1,0))+SUM(IF(AND($F$23=2,$E$23=3),1,0))</f>
        <v>0</v>
      </c>
      <c r="AK7" s="151">
        <f>SUM(IF(AND($F$5=1,$E$5=3),1,0))+SUM(IF(AND($F$8=1,$E$8=3),1,0))+SUM(IF(AND($E$11=1,$F$11=3),1,0))+SUM(IF(AND($E$13=1,$F$13=3),1,0))+SUM(IF(AND($E$15=1,$F$15=3),1,0))+SUM(IF(AND($E$18=1,$F$18=3),1,0))+SUM(IF(AND($F$21=1,$E$21=3),1,0))+SUM(IF(AND($F$23=1,$E$23=3),1,0))</f>
        <v>4</v>
      </c>
      <c r="AL7" s="151">
        <f>SUM(IF(AND($F$5=0,$E$5=3),1,0))+SUM(IF(AND($F$8=0,$E$8=3),1,0))+SUM(IF(AND($E$11=0,$F$11=3),1,0))+SUM(IF(AND($E$13=0,$F$13=3),1,0))+SUM(IF(AND($E$15=0,$F$15=3),1,0))+SUM(IF(AND($E$18=0,$F$18=3),1,0))+SUM(IF(AND($F$21=0,$E$21=3),1,0))+SUM(IF(AND($F$23=0,$E$23=3),1,0))</f>
        <v>2</v>
      </c>
    </row>
    <row r="8" spans="1:38" ht="12">
      <c r="A8" s="151" t="s">
        <v>295</v>
      </c>
      <c r="B8" s="151" t="s">
        <v>195</v>
      </c>
      <c r="C8" s="245" t="s">
        <v>143</v>
      </c>
      <c r="D8" s="245" t="s">
        <v>150</v>
      </c>
      <c r="E8" s="4">
        <f t="shared" si="0"/>
        <v>3</v>
      </c>
      <c r="F8" s="4">
        <f t="shared" si="1"/>
        <v>0</v>
      </c>
      <c r="G8" s="158">
        <v>25</v>
      </c>
      <c r="H8" s="158">
        <v>13</v>
      </c>
      <c r="I8" s="151">
        <v>25</v>
      </c>
      <c r="J8" s="161">
        <v>19</v>
      </c>
      <c r="K8" s="158">
        <v>25</v>
      </c>
      <c r="L8" s="158">
        <v>10</v>
      </c>
      <c r="M8" s="151"/>
      <c r="N8" s="151"/>
      <c r="O8" s="158"/>
      <c r="P8" s="158"/>
      <c r="Q8" s="151">
        <f t="shared" si="2"/>
        <v>75</v>
      </c>
      <c r="R8" s="151">
        <f t="shared" si="3"/>
        <v>42</v>
      </c>
      <c r="T8" s="152">
        <v>5</v>
      </c>
      <c r="U8" s="152" t="s">
        <v>152</v>
      </c>
      <c r="V8" s="152">
        <f>AG8*3+AH8*3+AI8*2+AJ8*1+'1st Round'!V8</f>
        <v>15</v>
      </c>
      <c r="W8" s="151">
        <f>X8+Y8+Z8</f>
        <v>8</v>
      </c>
      <c r="X8" s="151">
        <f>COUNTIF($F$4,"=3")+COUNTIF($E$6,"=3")+COUNTIF($E$9,"=3")+COUNTIF($F$13,"=3")+COUNTIF($E$14,"=3")+COUNTIF($F$16,"=3")+COUNTIF($F$19,"=3")+COUNTIF($E$23,"=3")</f>
        <v>0</v>
      </c>
      <c r="Y8" s="151">
        <f>SUM(IF($F$4&lt;$E$4,1,0))+SUM(IF($E$6&lt;$F$6,1,0))+SUM(IF($E$9&lt;$F$9,1,0))+SUM(IF($F$13&lt;$E$13,1,0))+SUM(IF($E$14&lt;$F$14,1,0))+SUM(IF($F$16&lt;$E$16,1,0))+SUM(IF($F$19&lt;$E$19,1,0))+SUM(IF($E$23&lt;$F$23,1,0))</f>
        <v>8</v>
      </c>
      <c r="Z8" s="151"/>
      <c r="AA8" s="151">
        <f>$F$4+$E$6+$E$9+$F$13+$E$14+$F$16+$F$19+$E$23</f>
        <v>0</v>
      </c>
      <c r="AB8" s="151">
        <f>$E$4+$F$6+$F$9+$E$13+$F$14+$E$16+$E$19+$F$23</f>
        <v>24</v>
      </c>
      <c r="AC8" s="151">
        <f>IF(AB8=0,"MAX",AA8/AB8)</f>
        <v>0</v>
      </c>
      <c r="AD8" s="151">
        <f>$F$4+$Q$6+$Q$9+$F$13+$Q$14+$F$16+$F$19+$Q$23</f>
        <v>190</v>
      </c>
      <c r="AE8" s="151">
        <f>$Q$4+$R$6+$R$9+$Q$13+$R$14+$Q$16+$Q$19+$R$23</f>
        <v>602</v>
      </c>
      <c r="AF8" s="151">
        <f>IF(AE8=0,"MAX",AD8/AE8)</f>
        <v>0.31561461794019935</v>
      </c>
      <c r="AG8" s="151">
        <f>SUM(IF(AND($F$4=3,$E$4=0),1,0))+SUM(IF(AND($E$6=3,$F$6=0),1,0))+SUM(IF(AND($E$9=3,$F$9=0),1,0))+SUM(IF(AND($F$13=3,$E$13=0),1,0))+SUM(IF(AND($E$14=3,$F$14=0),1,0))+SUM(IF(AND($F$16=3,$E$16=0),1,0))+SUM(IF(AND($F$19=3,$E$19=0),1,0))+SUM(IF(AND($E$23=3,$F$23=0),1,0))</f>
        <v>0</v>
      </c>
      <c r="AH8" s="151">
        <f>SUM(IF(AND($F$4=3,$E$4=1),1,0))+SUM(IF(AND($E$6=3,$F$6=1),1,0))+SUM(IF(AND($E$9=3,$F$9=1),1,0))+SUM(IF(AND($F$13=3,$E$13=1),1,0))+SUM(IF(AND($E$14=3,$F$14=1),1,0))+SUM(IF(AND($F$16=3,$E$16=1),1,0))+SUM(IF(AND($F$19=3,$E$19=1),1,0))+SUM(IF(AND($E$23=3,$F$23=1),1,0))</f>
        <v>0</v>
      </c>
      <c r="AI8" s="151">
        <f>SUM(IF(AND($F$4=3,$E$4=2),1,0))+SUM(IF(AND($E$6=3,$F$6=2),1,0))+SUM(IF(AND($E$9=3,$F$9=2),1,0))+SUM(IF(AND($F$13=3,$E$13=2),1,0))+SUM(IF(AND($E$14=3,$F$14=2),1,0))+SUM(IF(AND($F$16=3,$E$16=2),1,0))+SUM(IF(AND($F$19=3,$E$19=2),1,0))+SUM(IF(AND($E$23=3,$F$23=2),1,0))</f>
        <v>0</v>
      </c>
      <c r="AJ8" s="151">
        <f>SUM(IF(AND($F$4=2,$E$4=3),1,0))+SUM(IF(AND($E$6=2,$F$6=3),1,0))+SUM(IF(AND($E$9=2,$F$9=3),1,0))+SUM(IF(AND($F$13=2,$E$13=3),1,0))+SUM(IF(AND($E$14=2,$F$14=3),1,0))+SUM(IF(AND($F$16=2,$E$16=3),1,0))+SUM(IF(AND($F$19=2,$E$19=3),1,0))+SUM(IF(AND($E$23=2,$F$23=3),1,0))</f>
        <v>0</v>
      </c>
      <c r="AK8" s="151">
        <f>SUM(IF(AND($F$4=1,$E$4=3),1,0))+SUM(IF(AND($E$6=1,$F$6=3),1,0))+SUM(IF(AND($E$9=1,$F$9=3),1,0))+SUM(IF(AND($F$13=1,$E$13=3),1,0))+SUM(IF(AND($E$14=1,$F$14=3),1,0))+SUM(IF(AND($F$16=1,$E$16=3),1,0))+SUM(IF(AND($F$19=1,$E$19=3),1,0))+SUM(IF(AND($E$23=1,$F$23=3),1,0))</f>
        <v>0</v>
      </c>
      <c r="AL8" s="151">
        <f>SUM(IF(AND($F$4=0,$E$4=3),1,0))+SUM(IF(AND($E$6=0,$F$6=3),1,0))+SUM(IF(AND($E$9=0,$F$9=3),1,0))+SUM(IF(AND($F$13=0,$E$13=3),1,0))+SUM(IF(AND($E$14=0,$F$14=3),1,0))+SUM(IF(AND($F$16=0,$E$16=3),1,0))+SUM(IF(AND($F$19=0,$E$19=3),1,0))+SUM(IF(AND($E$23=0,$F$23=3),1,0))</f>
        <v>8</v>
      </c>
    </row>
    <row r="9" spans="1:39" ht="12.75">
      <c r="A9" s="151" t="s">
        <v>296</v>
      </c>
      <c r="B9" s="151" t="s">
        <v>195</v>
      </c>
      <c r="C9" s="245" t="s">
        <v>152</v>
      </c>
      <c r="D9" s="245" t="s">
        <v>284</v>
      </c>
      <c r="E9" s="4">
        <f t="shared" si="0"/>
        <v>0</v>
      </c>
      <c r="F9" s="4">
        <f t="shared" si="1"/>
        <v>3</v>
      </c>
      <c r="G9" s="158">
        <v>16</v>
      </c>
      <c r="H9" s="158">
        <v>25</v>
      </c>
      <c r="I9" s="151">
        <v>11</v>
      </c>
      <c r="J9" s="161">
        <v>25</v>
      </c>
      <c r="K9" s="158">
        <v>25</v>
      </c>
      <c r="L9" s="158">
        <v>27</v>
      </c>
      <c r="M9" s="151"/>
      <c r="N9" s="151"/>
      <c r="O9" s="158"/>
      <c r="P9" s="158"/>
      <c r="Q9" s="151">
        <f t="shared" si="2"/>
        <v>52</v>
      </c>
      <c r="R9" s="151">
        <f t="shared" si="3"/>
        <v>77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2" ht="12">
      <c r="A10" s="151" t="s">
        <v>297</v>
      </c>
      <c r="B10" s="151" t="s">
        <v>195</v>
      </c>
      <c r="C10" s="245" t="s">
        <v>284</v>
      </c>
      <c r="D10" s="245" t="s">
        <v>143</v>
      </c>
      <c r="E10" s="4">
        <f t="shared" si="0"/>
        <v>1</v>
      </c>
      <c r="F10" s="4">
        <f t="shared" si="1"/>
        <v>3</v>
      </c>
      <c r="G10" s="158">
        <v>13</v>
      </c>
      <c r="H10" s="158">
        <v>25</v>
      </c>
      <c r="I10" s="151">
        <v>28</v>
      </c>
      <c r="J10" s="161">
        <v>26</v>
      </c>
      <c r="K10" s="158">
        <v>21</v>
      </c>
      <c r="L10" s="158">
        <v>25</v>
      </c>
      <c r="M10" s="151">
        <v>22</v>
      </c>
      <c r="N10" s="151">
        <v>25</v>
      </c>
      <c r="O10" s="158"/>
      <c r="P10" s="158"/>
      <c r="Q10" s="151">
        <f t="shared" si="2"/>
        <v>84</v>
      </c>
      <c r="R10" s="151">
        <f t="shared" si="3"/>
        <v>101</v>
      </c>
      <c r="T10" s="55"/>
      <c r="U10" s="167"/>
      <c r="V10" s="167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1:32" ht="12">
      <c r="A11" s="151" t="s">
        <v>298</v>
      </c>
      <c r="B11" s="151" t="s">
        <v>195</v>
      </c>
      <c r="C11" s="245" t="s">
        <v>150</v>
      </c>
      <c r="D11" s="245" t="s">
        <v>145</v>
      </c>
      <c r="E11" s="4">
        <f t="shared" si="0"/>
        <v>0</v>
      </c>
      <c r="F11" s="4">
        <f t="shared" si="1"/>
        <v>3</v>
      </c>
      <c r="G11" s="158">
        <v>20</v>
      </c>
      <c r="H11" s="158">
        <v>25</v>
      </c>
      <c r="I11" s="151">
        <v>16</v>
      </c>
      <c r="J11" s="161">
        <v>25</v>
      </c>
      <c r="K11" s="158">
        <v>18</v>
      </c>
      <c r="L11" s="158">
        <v>25</v>
      </c>
      <c r="M11" s="151"/>
      <c r="N11" s="151"/>
      <c r="O11" s="158"/>
      <c r="P11" s="158"/>
      <c r="Q11" s="151">
        <f t="shared" si="2"/>
        <v>54</v>
      </c>
      <c r="R11" s="151">
        <f t="shared" si="3"/>
        <v>75</v>
      </c>
      <c r="T11" s="55"/>
      <c r="U11" s="167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12" spans="1:24" ht="12">
      <c r="A12" s="151" t="s">
        <v>299</v>
      </c>
      <c r="B12" s="151" t="s">
        <v>195</v>
      </c>
      <c r="C12" s="245" t="s">
        <v>143</v>
      </c>
      <c r="D12" s="245" t="s">
        <v>145</v>
      </c>
      <c r="E12" s="4">
        <f t="shared" si="0"/>
        <v>0</v>
      </c>
      <c r="F12" s="4">
        <f t="shared" si="1"/>
        <v>3</v>
      </c>
      <c r="G12" s="158">
        <v>19</v>
      </c>
      <c r="H12" s="158">
        <v>25</v>
      </c>
      <c r="I12" s="151">
        <v>23</v>
      </c>
      <c r="J12" s="161">
        <v>25</v>
      </c>
      <c r="K12" s="158">
        <v>21</v>
      </c>
      <c r="L12" s="158">
        <v>25</v>
      </c>
      <c r="M12" s="151"/>
      <c r="N12" s="151"/>
      <c r="O12" s="158"/>
      <c r="P12" s="158"/>
      <c r="Q12" s="151">
        <f t="shared" si="2"/>
        <v>63</v>
      </c>
      <c r="R12" s="151">
        <f t="shared" si="3"/>
        <v>75</v>
      </c>
      <c r="T12" s="24"/>
      <c r="U12" s="24"/>
      <c r="V12" s="24"/>
      <c r="W12" s="24"/>
      <c r="X12" s="24"/>
    </row>
    <row r="13" spans="1:20" ht="12.75" thickBot="1">
      <c r="A13" s="247" t="s">
        <v>300</v>
      </c>
      <c r="B13" s="247" t="s">
        <v>195</v>
      </c>
      <c r="C13" s="248" t="s">
        <v>150</v>
      </c>
      <c r="D13" s="248" t="s">
        <v>152</v>
      </c>
      <c r="E13" s="249">
        <f t="shared" si="0"/>
        <v>3</v>
      </c>
      <c r="F13" s="249">
        <f t="shared" si="1"/>
        <v>0</v>
      </c>
      <c r="G13" s="250">
        <v>25</v>
      </c>
      <c r="H13" s="250">
        <v>13</v>
      </c>
      <c r="I13" s="247">
        <v>25</v>
      </c>
      <c r="J13" s="251">
        <v>8</v>
      </c>
      <c r="K13" s="250">
        <v>25</v>
      </c>
      <c r="L13" s="250">
        <v>21</v>
      </c>
      <c r="M13" s="247"/>
      <c r="N13" s="247"/>
      <c r="O13" s="250"/>
      <c r="P13" s="250"/>
      <c r="Q13" s="247">
        <f t="shared" si="2"/>
        <v>75</v>
      </c>
      <c r="R13" s="247">
        <f t="shared" si="3"/>
        <v>42</v>
      </c>
      <c r="T13" s="24"/>
    </row>
    <row r="14" spans="1:32" ht="12">
      <c r="A14" s="174" t="s">
        <v>301</v>
      </c>
      <c r="B14" s="174" t="s">
        <v>195</v>
      </c>
      <c r="C14" s="246" t="s">
        <v>152</v>
      </c>
      <c r="D14" s="246" t="s">
        <v>145</v>
      </c>
      <c r="E14" s="35">
        <f t="shared" si="0"/>
        <v>0</v>
      </c>
      <c r="F14" s="35">
        <f t="shared" si="1"/>
        <v>3</v>
      </c>
      <c r="G14" s="175">
        <v>11</v>
      </c>
      <c r="H14" s="175">
        <v>25</v>
      </c>
      <c r="I14" s="174">
        <v>9</v>
      </c>
      <c r="J14" s="176">
        <v>25</v>
      </c>
      <c r="K14" s="175">
        <v>11</v>
      </c>
      <c r="L14" s="175">
        <v>25</v>
      </c>
      <c r="M14" s="174"/>
      <c r="N14" s="174"/>
      <c r="O14" s="175"/>
      <c r="P14" s="175"/>
      <c r="Q14" s="174">
        <f t="shared" si="2"/>
        <v>31</v>
      </c>
      <c r="R14" s="174">
        <f t="shared" si="3"/>
        <v>75</v>
      </c>
      <c r="T14" s="169"/>
      <c r="U14" s="169"/>
      <c r="V14" s="169"/>
      <c r="W14" s="340"/>
      <c r="X14" s="340"/>
      <c r="Y14" s="340"/>
      <c r="Z14" s="340"/>
      <c r="AA14" s="341"/>
      <c r="AB14" s="341"/>
      <c r="AC14" s="341"/>
      <c r="AD14" s="341"/>
      <c r="AE14" s="341"/>
      <c r="AF14" s="341"/>
    </row>
    <row r="15" spans="1:32" ht="12">
      <c r="A15" s="151" t="s">
        <v>302</v>
      </c>
      <c r="B15" s="151" t="s">
        <v>195</v>
      </c>
      <c r="C15" s="245" t="s">
        <v>150</v>
      </c>
      <c r="D15" s="245" t="s">
        <v>284</v>
      </c>
      <c r="E15" s="4">
        <f t="shared" si="0"/>
        <v>1</v>
      </c>
      <c r="F15" s="4">
        <f t="shared" si="1"/>
        <v>3</v>
      </c>
      <c r="G15" s="158">
        <v>10</v>
      </c>
      <c r="H15" s="158">
        <v>25</v>
      </c>
      <c r="I15" s="151">
        <v>25</v>
      </c>
      <c r="J15" s="161">
        <v>23</v>
      </c>
      <c r="K15" s="158">
        <v>15</v>
      </c>
      <c r="L15" s="158">
        <v>25</v>
      </c>
      <c r="M15" s="151">
        <v>18</v>
      </c>
      <c r="N15" s="151">
        <v>25</v>
      </c>
      <c r="O15" s="158"/>
      <c r="P15" s="158"/>
      <c r="Q15" s="151">
        <f t="shared" si="2"/>
        <v>68</v>
      </c>
      <c r="R15" s="151">
        <f t="shared" si="3"/>
        <v>98</v>
      </c>
      <c r="T15" s="169"/>
      <c r="U15" s="169"/>
      <c r="V15" s="169"/>
      <c r="W15" s="170"/>
      <c r="X15" s="169"/>
      <c r="Y15" s="169"/>
      <c r="Z15" s="171"/>
      <c r="AA15" s="169"/>
      <c r="AB15" s="172"/>
      <c r="AC15" s="169"/>
      <c r="AD15" s="169"/>
      <c r="AE15" s="172"/>
      <c r="AF15" s="169"/>
    </row>
    <row r="16" spans="1:32" ht="12">
      <c r="A16" s="151" t="s">
        <v>303</v>
      </c>
      <c r="B16" s="151" t="s">
        <v>195</v>
      </c>
      <c r="C16" s="245" t="s">
        <v>143</v>
      </c>
      <c r="D16" s="245" t="s">
        <v>152</v>
      </c>
      <c r="E16" s="4">
        <f t="shared" si="0"/>
        <v>3</v>
      </c>
      <c r="F16" s="4">
        <f t="shared" si="1"/>
        <v>0</v>
      </c>
      <c r="G16" s="158">
        <v>25</v>
      </c>
      <c r="H16" s="158">
        <v>10</v>
      </c>
      <c r="I16" s="151">
        <v>25</v>
      </c>
      <c r="J16" s="161">
        <v>15</v>
      </c>
      <c r="K16" s="158">
        <v>25</v>
      </c>
      <c r="L16" s="158">
        <v>17</v>
      </c>
      <c r="M16" s="151"/>
      <c r="N16" s="151"/>
      <c r="O16" s="158"/>
      <c r="P16" s="158"/>
      <c r="Q16" s="151">
        <f t="shared" si="2"/>
        <v>75</v>
      </c>
      <c r="R16" s="151">
        <f t="shared" si="3"/>
        <v>42</v>
      </c>
      <c r="T16" s="169"/>
      <c r="U16" s="169"/>
      <c r="V16" s="169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</row>
    <row r="17" spans="1:32" ht="12">
      <c r="A17" s="151" t="s">
        <v>304</v>
      </c>
      <c r="B17" s="151" t="s">
        <v>195</v>
      </c>
      <c r="C17" s="245" t="s">
        <v>284</v>
      </c>
      <c r="D17" s="245" t="s">
        <v>145</v>
      </c>
      <c r="E17" s="4">
        <f t="shared" si="0"/>
        <v>0</v>
      </c>
      <c r="F17" s="4">
        <f t="shared" si="1"/>
        <v>3</v>
      </c>
      <c r="G17" s="158">
        <v>13</v>
      </c>
      <c r="H17" s="158">
        <v>25</v>
      </c>
      <c r="I17" s="151">
        <v>16</v>
      </c>
      <c r="J17" s="161">
        <v>25</v>
      </c>
      <c r="K17" s="158">
        <v>21</v>
      </c>
      <c r="L17" s="158">
        <v>25</v>
      </c>
      <c r="M17" s="151"/>
      <c r="N17" s="151"/>
      <c r="O17" s="158"/>
      <c r="P17" s="158"/>
      <c r="Q17" s="151">
        <f t="shared" si="2"/>
        <v>50</v>
      </c>
      <c r="R17" s="151">
        <f t="shared" si="3"/>
        <v>75</v>
      </c>
      <c r="T17" s="169"/>
      <c r="U17" s="169"/>
      <c r="V17" s="169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spans="1:32" ht="12.75">
      <c r="A18" s="151" t="s">
        <v>305</v>
      </c>
      <c r="B18" s="151" t="s">
        <v>195</v>
      </c>
      <c r="C18" s="245" t="s">
        <v>150</v>
      </c>
      <c r="D18" s="245" t="s">
        <v>143</v>
      </c>
      <c r="E18" s="4">
        <f t="shared" si="0"/>
        <v>1</v>
      </c>
      <c r="F18" s="4">
        <f t="shared" si="1"/>
        <v>3</v>
      </c>
      <c r="G18" s="158">
        <v>11</v>
      </c>
      <c r="H18" s="158">
        <v>25</v>
      </c>
      <c r="I18" s="151">
        <v>20</v>
      </c>
      <c r="J18" s="161">
        <v>25</v>
      </c>
      <c r="K18" s="158">
        <v>25</v>
      </c>
      <c r="L18" s="158">
        <v>23</v>
      </c>
      <c r="M18" s="151">
        <v>16</v>
      </c>
      <c r="N18" s="151">
        <v>25</v>
      </c>
      <c r="O18" s="158"/>
      <c r="P18" s="158"/>
      <c r="Q18" s="151">
        <f t="shared" si="2"/>
        <v>72</v>
      </c>
      <c r="R18" s="151">
        <f t="shared" si="3"/>
        <v>98</v>
      </c>
      <c r="T18" s="169"/>
      <c r="U18"/>
      <c r="V18"/>
      <c r="W18"/>
      <c r="X18"/>
      <c r="Y18"/>
      <c r="Z18"/>
      <c r="AA18"/>
      <c r="AB18" s="173"/>
      <c r="AC18" s="173"/>
      <c r="AD18" s="173"/>
      <c r="AE18" s="173"/>
      <c r="AF18" s="173"/>
    </row>
    <row r="19" spans="1:33" ht="12.75">
      <c r="A19" s="151" t="s">
        <v>306</v>
      </c>
      <c r="B19" s="151" t="s">
        <v>195</v>
      </c>
      <c r="C19" s="245" t="s">
        <v>284</v>
      </c>
      <c r="D19" s="245" t="s">
        <v>152</v>
      </c>
      <c r="E19" s="4">
        <f t="shared" si="0"/>
        <v>3</v>
      </c>
      <c r="F19" s="4">
        <f t="shared" si="1"/>
        <v>0</v>
      </c>
      <c r="G19" s="158">
        <v>25</v>
      </c>
      <c r="H19" s="158">
        <v>21</v>
      </c>
      <c r="I19" s="151">
        <v>25</v>
      </c>
      <c r="J19" s="161">
        <v>22</v>
      </c>
      <c r="K19" s="158">
        <v>25</v>
      </c>
      <c r="L19" s="158">
        <v>16</v>
      </c>
      <c r="M19" s="151"/>
      <c r="N19" s="151"/>
      <c r="O19" s="158"/>
      <c r="P19" s="158"/>
      <c r="Q19" s="151">
        <f t="shared" si="2"/>
        <v>75</v>
      </c>
      <c r="R19" s="151">
        <f t="shared" si="3"/>
        <v>59</v>
      </c>
      <c r="T19" s="169"/>
      <c r="U19"/>
      <c r="V19"/>
      <c r="W19"/>
      <c r="X19"/>
      <c r="Y19"/>
      <c r="Z19"/>
      <c r="AA19"/>
      <c r="AB19" s="173"/>
      <c r="AC19" s="173"/>
      <c r="AD19" s="173"/>
      <c r="AE19" s="173"/>
      <c r="AF19" s="173"/>
      <c r="AG19" s="14"/>
    </row>
    <row r="20" spans="1:33" ht="12.75">
      <c r="A20" s="151" t="s">
        <v>307</v>
      </c>
      <c r="B20" s="151" t="s">
        <v>195</v>
      </c>
      <c r="C20" s="245" t="s">
        <v>143</v>
      </c>
      <c r="D20" s="245" t="s">
        <v>284</v>
      </c>
      <c r="E20" s="4">
        <f t="shared" si="0"/>
        <v>3</v>
      </c>
      <c r="F20" s="4">
        <f t="shared" si="1"/>
        <v>1</v>
      </c>
      <c r="G20" s="158">
        <v>22</v>
      </c>
      <c r="H20" s="158">
        <v>25</v>
      </c>
      <c r="I20" s="151">
        <v>25</v>
      </c>
      <c r="J20" s="161">
        <v>17</v>
      </c>
      <c r="K20" s="158">
        <v>25</v>
      </c>
      <c r="L20" s="158">
        <v>12</v>
      </c>
      <c r="M20" s="151">
        <v>25</v>
      </c>
      <c r="N20" s="151">
        <v>21</v>
      </c>
      <c r="O20" s="158"/>
      <c r="P20" s="158"/>
      <c r="Q20" s="151">
        <f t="shared" si="2"/>
        <v>97</v>
      </c>
      <c r="R20" s="151">
        <f t="shared" si="3"/>
        <v>75</v>
      </c>
      <c r="T20" s="169"/>
      <c r="U20"/>
      <c r="V20"/>
      <c r="W20"/>
      <c r="X20"/>
      <c r="Y20"/>
      <c r="Z20"/>
      <c r="AA20"/>
      <c r="AB20" s="173"/>
      <c r="AC20" s="173"/>
      <c r="AD20" s="173"/>
      <c r="AE20" s="173"/>
      <c r="AF20" s="173"/>
      <c r="AG20" s="14"/>
    </row>
    <row r="21" spans="1:33" ht="12.75">
      <c r="A21" s="151" t="s">
        <v>308</v>
      </c>
      <c r="B21" s="151" t="s">
        <v>195</v>
      </c>
      <c r="C21" s="245" t="s">
        <v>145</v>
      </c>
      <c r="D21" s="245" t="s">
        <v>150</v>
      </c>
      <c r="E21" s="4">
        <f t="shared" si="0"/>
        <v>3</v>
      </c>
      <c r="F21" s="4">
        <f t="shared" si="1"/>
        <v>1</v>
      </c>
      <c r="G21" s="158">
        <v>25</v>
      </c>
      <c r="H21" s="158">
        <v>21</v>
      </c>
      <c r="I21" s="151">
        <v>25</v>
      </c>
      <c r="J21" s="161">
        <v>14</v>
      </c>
      <c r="K21" s="158">
        <v>23</v>
      </c>
      <c r="L21" s="158">
        <v>25</v>
      </c>
      <c r="M21" s="151">
        <v>25</v>
      </c>
      <c r="N21" s="151">
        <v>11</v>
      </c>
      <c r="O21" s="158"/>
      <c r="P21" s="158"/>
      <c r="Q21" s="151">
        <f t="shared" si="2"/>
        <v>98</v>
      </c>
      <c r="R21" s="151">
        <f t="shared" si="3"/>
        <v>71</v>
      </c>
      <c r="T21" s="169"/>
      <c r="U21"/>
      <c r="V21"/>
      <c r="W21"/>
      <c r="X21"/>
      <c r="Y21"/>
      <c r="Z21"/>
      <c r="AA21"/>
      <c r="AB21" s="173"/>
      <c r="AC21" s="173"/>
      <c r="AD21" s="173"/>
      <c r="AE21" s="173"/>
      <c r="AF21" s="173"/>
      <c r="AG21" s="14"/>
    </row>
    <row r="22" spans="1:33" ht="12.75">
      <c r="A22" s="151" t="s">
        <v>309</v>
      </c>
      <c r="B22" s="151" t="s">
        <v>195</v>
      </c>
      <c r="C22" s="245" t="s">
        <v>145</v>
      </c>
      <c r="D22" s="245" t="s">
        <v>143</v>
      </c>
      <c r="E22" s="4">
        <f t="shared" si="0"/>
        <v>0</v>
      </c>
      <c r="F22" s="4">
        <f t="shared" si="1"/>
        <v>3</v>
      </c>
      <c r="G22" s="158">
        <v>23</v>
      </c>
      <c r="H22" s="158">
        <v>25</v>
      </c>
      <c r="I22" s="151">
        <v>18</v>
      </c>
      <c r="J22" s="161">
        <v>25</v>
      </c>
      <c r="K22" s="158">
        <v>19</v>
      </c>
      <c r="L22" s="158">
        <v>25</v>
      </c>
      <c r="M22" s="151"/>
      <c r="N22" s="151"/>
      <c r="O22" s="158"/>
      <c r="P22" s="158"/>
      <c r="Q22" s="151">
        <f t="shared" si="2"/>
        <v>60</v>
      </c>
      <c r="R22" s="151">
        <f t="shared" si="3"/>
        <v>75</v>
      </c>
      <c r="T22" s="169"/>
      <c r="U22"/>
      <c r="V22"/>
      <c r="W22"/>
      <c r="X22"/>
      <c r="Y22"/>
      <c r="Z22"/>
      <c r="AA22"/>
      <c r="AB22" s="173"/>
      <c r="AC22" s="173"/>
      <c r="AD22" s="173"/>
      <c r="AE22" s="173"/>
      <c r="AF22" s="173"/>
      <c r="AG22" s="14"/>
    </row>
    <row r="23" spans="1:33" ht="12.75">
      <c r="A23" s="151" t="s">
        <v>310</v>
      </c>
      <c r="B23" s="151" t="s">
        <v>195</v>
      </c>
      <c r="C23" s="245" t="s">
        <v>152</v>
      </c>
      <c r="D23" s="245" t="s">
        <v>150</v>
      </c>
      <c r="E23" s="4">
        <f t="shared" si="0"/>
        <v>0</v>
      </c>
      <c r="F23" s="4">
        <f t="shared" si="1"/>
        <v>3</v>
      </c>
      <c r="G23" s="158">
        <v>22</v>
      </c>
      <c r="H23" s="158">
        <v>25</v>
      </c>
      <c r="I23" s="151">
        <v>16</v>
      </c>
      <c r="J23" s="161">
        <v>25</v>
      </c>
      <c r="K23" s="158">
        <v>20</v>
      </c>
      <c r="L23" s="158">
        <v>25</v>
      </c>
      <c r="M23" s="151"/>
      <c r="N23" s="151"/>
      <c r="O23" s="158"/>
      <c r="P23" s="158"/>
      <c r="Q23" s="151">
        <f t="shared" si="2"/>
        <v>58</v>
      </c>
      <c r="R23" s="151">
        <f t="shared" si="3"/>
        <v>75</v>
      </c>
      <c r="T23" s="169"/>
      <c r="U23"/>
      <c r="V23"/>
      <c r="W23"/>
      <c r="X23"/>
      <c r="Y23"/>
      <c r="Z23"/>
      <c r="AA23"/>
      <c r="AB23" s="173"/>
      <c r="AC23" s="173"/>
      <c r="AD23" s="173"/>
      <c r="AE23" s="173"/>
      <c r="AF23" s="173"/>
      <c r="AG23" s="14"/>
    </row>
    <row r="24" spans="1:18" ht="12.75">
      <c r="A24" s="68"/>
      <c r="B24" s="68"/>
      <c r="C24" s="5"/>
      <c r="D24" s="5"/>
      <c r="E24" s="5"/>
      <c r="F24" s="5"/>
      <c r="G24" s="5"/>
      <c r="H24" s="5"/>
      <c r="I24" s="5"/>
      <c r="J24" s="70"/>
      <c r="K24" s="5"/>
      <c r="L24" s="5"/>
      <c r="M24" s="5"/>
      <c r="N24" s="5"/>
      <c r="O24" s="5"/>
      <c r="P24" s="5"/>
      <c r="Q24" s="5"/>
      <c r="R24" s="5"/>
    </row>
    <row r="25" spans="1:18" ht="12.75">
      <c r="A25" s="68"/>
      <c r="B25" s="68"/>
      <c r="C25" s="5"/>
      <c r="D25" s="5"/>
      <c r="E25" s="5"/>
      <c r="F25" s="5"/>
      <c r="G25" s="5"/>
      <c r="H25" s="5"/>
      <c r="I25" s="5"/>
      <c r="J25" s="70"/>
      <c r="K25" s="5"/>
      <c r="L25" s="5"/>
      <c r="M25" s="5"/>
      <c r="N25" s="5"/>
      <c r="O25" s="5"/>
      <c r="P25" s="5"/>
      <c r="Q25" s="5"/>
      <c r="R25" s="5"/>
    </row>
    <row r="26" spans="1:18" ht="12.75">
      <c r="A26" s="68"/>
      <c r="B26" s="68"/>
      <c r="C26" s="5"/>
      <c r="D26" s="5"/>
      <c r="E26" s="5"/>
      <c r="F26" s="5"/>
      <c r="G26" s="5"/>
      <c r="H26" s="5"/>
      <c r="I26" s="5"/>
      <c r="J26" s="70"/>
      <c r="K26" s="5"/>
      <c r="L26" s="5"/>
      <c r="M26" s="5"/>
      <c r="N26" s="5"/>
      <c r="O26" s="5"/>
      <c r="P26" s="5"/>
      <c r="Q26" s="5"/>
      <c r="R26" s="5"/>
    </row>
    <row r="27" spans="1:18" ht="12.75">
      <c r="A27" s="68"/>
      <c r="B27" s="68"/>
      <c r="C27" s="5"/>
      <c r="D27" s="5"/>
      <c r="E27" s="5"/>
      <c r="F27" s="5"/>
      <c r="G27" s="5"/>
      <c r="H27" s="5"/>
      <c r="I27" s="5"/>
      <c r="J27" s="70"/>
      <c r="K27" s="5"/>
      <c r="L27" s="5"/>
      <c r="M27" s="5"/>
      <c r="N27" s="5"/>
      <c r="O27" s="5"/>
      <c r="P27" s="5"/>
      <c r="Q27" s="5"/>
      <c r="R27" s="5"/>
    </row>
    <row r="28" spans="1:18" ht="12.75">
      <c r="A28" s="68"/>
      <c r="B28" s="68"/>
      <c r="C28" s="5"/>
      <c r="D28" s="5"/>
      <c r="E28" s="5"/>
      <c r="F28" s="5"/>
      <c r="G28" s="5"/>
      <c r="H28" s="5"/>
      <c r="I28" s="5"/>
      <c r="J28" s="70"/>
      <c r="K28" s="5"/>
      <c r="L28" s="5"/>
      <c r="M28" s="5"/>
      <c r="N28" s="5"/>
      <c r="O28" s="5"/>
      <c r="P28" s="5"/>
      <c r="Q28" s="5"/>
      <c r="R28" s="5"/>
    </row>
    <row r="29" spans="1:18" ht="12.75">
      <c r="A29" s="68"/>
      <c r="B29" s="68"/>
      <c r="C29" s="5"/>
      <c r="D29" s="5"/>
      <c r="E29" s="5"/>
      <c r="F29" s="5"/>
      <c r="G29" s="5"/>
      <c r="H29" s="5"/>
      <c r="I29" s="5"/>
      <c r="J29" s="70"/>
      <c r="K29" s="5"/>
      <c r="L29" s="5"/>
      <c r="M29" s="5"/>
      <c r="N29" s="5"/>
      <c r="O29" s="5"/>
      <c r="P29" s="5"/>
      <c r="Q29" s="5"/>
      <c r="R29" s="5"/>
    </row>
    <row r="30" spans="1:18" ht="12.75">
      <c r="A30" s="68"/>
      <c r="B30" s="68"/>
      <c r="C30" s="5"/>
      <c r="D30" s="5"/>
      <c r="E30" s="5"/>
      <c r="F30" s="5"/>
      <c r="G30" s="5"/>
      <c r="H30" s="5"/>
      <c r="I30" s="5"/>
      <c r="J30" s="70"/>
      <c r="K30" s="5"/>
      <c r="L30" s="5"/>
      <c r="M30" s="5"/>
      <c r="N30" s="5"/>
      <c r="O30" s="5"/>
      <c r="P30" s="5"/>
      <c r="Q30" s="5"/>
      <c r="R30" s="5"/>
    </row>
    <row r="31" spans="1:18" ht="12.75">
      <c r="A31" s="68"/>
      <c r="B31" s="68"/>
      <c r="C31" s="5"/>
      <c r="D31" s="5"/>
      <c r="E31" s="5"/>
      <c r="F31" s="5"/>
      <c r="G31" s="5"/>
      <c r="H31" s="5"/>
      <c r="I31" s="5"/>
      <c r="J31" s="70"/>
      <c r="K31" s="5"/>
      <c r="L31" s="5"/>
      <c r="M31" s="5"/>
      <c r="N31" s="5"/>
      <c r="O31" s="5"/>
      <c r="P31" s="5"/>
      <c r="Q31" s="5"/>
      <c r="R31" s="5"/>
    </row>
    <row r="32" spans="1:18" ht="12.75">
      <c r="A32" s="68"/>
      <c r="B32" s="68"/>
      <c r="C32" s="5"/>
      <c r="D32" s="5"/>
      <c r="E32" s="5"/>
      <c r="F32" s="5"/>
      <c r="G32" s="5"/>
      <c r="H32" s="5"/>
      <c r="I32" s="5"/>
      <c r="J32" s="70"/>
      <c r="K32" s="5"/>
      <c r="L32" s="5"/>
      <c r="M32" s="5"/>
      <c r="N32" s="5"/>
      <c r="O32" s="5"/>
      <c r="P32" s="5"/>
      <c r="Q32" s="5"/>
      <c r="R32" s="5"/>
    </row>
    <row r="33" spans="1:18" ht="12.75">
      <c r="A33" s="68"/>
      <c r="B33" s="68"/>
      <c r="C33" s="5"/>
      <c r="D33" s="5"/>
      <c r="E33" s="5"/>
      <c r="F33" s="5"/>
      <c r="G33" s="5"/>
      <c r="H33" s="5"/>
      <c r="I33" s="5"/>
      <c r="J33" s="70"/>
      <c r="K33" s="5"/>
      <c r="L33" s="5"/>
      <c r="M33" s="5"/>
      <c r="N33" s="5"/>
      <c r="O33" s="5"/>
      <c r="P33" s="5"/>
      <c r="Q33" s="5"/>
      <c r="R33" s="5"/>
    </row>
    <row r="34" spans="1:18" ht="12.75">
      <c r="A34" s="68"/>
      <c r="B34" s="68"/>
      <c r="C34" s="5"/>
      <c r="D34" s="5"/>
      <c r="E34" s="5"/>
      <c r="F34" s="5"/>
      <c r="G34" s="5"/>
      <c r="H34" s="5"/>
      <c r="I34" s="5"/>
      <c r="J34" s="70"/>
      <c r="K34" s="5"/>
      <c r="L34" s="5"/>
      <c r="M34" s="5"/>
      <c r="N34" s="5"/>
      <c r="O34" s="5"/>
      <c r="P34" s="5"/>
      <c r="Q34" s="5"/>
      <c r="R34" s="5"/>
    </row>
    <row r="35" spans="1:18" ht="12.75">
      <c r="A35" s="68"/>
      <c r="B35" s="68"/>
      <c r="C35" s="14"/>
      <c r="D35" s="14"/>
      <c r="E35" s="148"/>
      <c r="F35" s="5"/>
      <c r="G35" s="5"/>
      <c r="H35" s="5"/>
      <c r="I35" s="5"/>
      <c r="J35" s="70"/>
      <c r="K35" s="5"/>
      <c r="L35" s="5"/>
      <c r="M35" s="5"/>
      <c r="N35" s="5"/>
      <c r="O35" s="5"/>
      <c r="P35" s="5"/>
      <c r="Q35" s="5"/>
      <c r="R35" s="5"/>
    </row>
  </sheetData>
  <sheetProtection selectLockedCells="1" selectUnlockedCells="1"/>
  <mergeCells count="18">
    <mergeCell ref="Q3:R3"/>
    <mergeCell ref="A1:AF1"/>
    <mergeCell ref="C2:D2"/>
    <mergeCell ref="E2:F2"/>
    <mergeCell ref="G2:R2"/>
    <mergeCell ref="W2:Z2"/>
    <mergeCell ref="AA2:AC2"/>
    <mergeCell ref="AD2:AF2"/>
    <mergeCell ref="W14:Z14"/>
    <mergeCell ref="AA14:AC14"/>
    <mergeCell ref="AD14:AF14"/>
    <mergeCell ref="AG2:AL2"/>
    <mergeCell ref="E3:F3"/>
    <mergeCell ref="G3:H3"/>
    <mergeCell ref="I3:J3"/>
    <mergeCell ref="K3:L3"/>
    <mergeCell ref="M3:N3"/>
    <mergeCell ref="O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PageLayoutView="0" workbookViewId="0" topLeftCell="A1">
      <selection activeCell="O17" sqref="O17"/>
    </sheetView>
  </sheetViews>
  <sheetFormatPr defaultColWidth="11.421875" defaultRowHeight="12.75"/>
  <cols>
    <col min="1" max="1" width="5.421875" style="150" customWidth="1"/>
    <col min="2" max="2" width="11.28125" style="150" customWidth="1"/>
    <col min="3" max="4" width="28.421875" style="76" bestFit="1" customWidth="1"/>
    <col min="5" max="5" width="2.00390625" style="87" customWidth="1"/>
    <col min="6" max="6" width="2.00390625" style="22" customWidth="1"/>
    <col min="7" max="9" width="3.00390625" style="22" customWidth="1"/>
    <col min="10" max="10" width="3.00390625" style="78" customWidth="1"/>
    <col min="11" max="16" width="3.00390625" style="22" customWidth="1"/>
    <col min="17" max="18" width="3.8515625" style="22" customWidth="1"/>
    <col min="19" max="19" width="4.140625" style="14" customWidth="1"/>
    <col min="20" max="20" width="2.00390625" style="22" customWidth="1"/>
    <col min="21" max="21" width="28.421875" style="22" bestFit="1" customWidth="1"/>
    <col min="22" max="22" width="7.421875" style="22" customWidth="1"/>
    <col min="23" max="23" width="5.00390625" style="22" customWidth="1"/>
    <col min="24" max="24" width="4.7109375" style="22" customWidth="1"/>
    <col min="25" max="26" width="4.421875" style="22" customWidth="1"/>
    <col min="27" max="27" width="4.7109375" style="22" customWidth="1"/>
    <col min="28" max="28" width="4.421875" style="22" customWidth="1"/>
    <col min="29" max="29" width="5.140625" style="22" customWidth="1"/>
    <col min="30" max="30" width="4.7109375" style="22" customWidth="1"/>
    <col min="31" max="31" width="4.421875" style="22" customWidth="1"/>
    <col min="32" max="32" width="5.140625" style="22" customWidth="1"/>
    <col min="33" max="38" width="3.28125" style="76" customWidth="1"/>
    <col min="39" max="16384" width="11.421875" style="76" customWidth="1"/>
  </cols>
  <sheetData>
    <row r="1" spans="1:32" ht="128.2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8" ht="12">
      <c r="A2" s="151"/>
      <c r="B2" s="151"/>
      <c r="C2" s="334" t="s">
        <v>0</v>
      </c>
      <c r="D2" s="334"/>
      <c r="E2" s="337"/>
      <c r="F2" s="337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5"/>
      <c r="T2" s="6"/>
      <c r="U2" s="6" t="s">
        <v>1</v>
      </c>
      <c r="V2" s="6" t="s">
        <v>1</v>
      </c>
      <c r="W2" s="299" t="s">
        <v>2</v>
      </c>
      <c r="X2" s="299"/>
      <c r="Y2" s="299"/>
      <c r="Z2" s="299"/>
      <c r="AA2" s="300" t="s">
        <v>4</v>
      </c>
      <c r="AB2" s="300"/>
      <c r="AC2" s="300"/>
      <c r="AD2" s="300" t="s">
        <v>3</v>
      </c>
      <c r="AE2" s="300"/>
      <c r="AF2" s="300"/>
      <c r="AG2" s="333" t="s">
        <v>134</v>
      </c>
      <c r="AH2" s="333"/>
      <c r="AI2" s="333"/>
      <c r="AJ2" s="333"/>
      <c r="AK2" s="333"/>
      <c r="AL2" s="333"/>
    </row>
    <row r="3" spans="1:38" ht="12">
      <c r="A3" s="152" t="s">
        <v>5</v>
      </c>
      <c r="B3" s="152" t="s">
        <v>6</v>
      </c>
      <c r="C3" s="152" t="s">
        <v>7</v>
      </c>
      <c r="D3" s="152" t="s">
        <v>8</v>
      </c>
      <c r="E3" s="334" t="s">
        <v>4</v>
      </c>
      <c r="F3" s="334"/>
      <c r="G3" s="335">
        <v>1</v>
      </c>
      <c r="H3" s="335"/>
      <c r="I3" s="334">
        <v>2</v>
      </c>
      <c r="J3" s="334"/>
      <c r="K3" s="335">
        <v>3</v>
      </c>
      <c r="L3" s="335"/>
      <c r="M3" s="334">
        <v>4</v>
      </c>
      <c r="N3" s="334"/>
      <c r="O3" s="335">
        <v>5</v>
      </c>
      <c r="P3" s="335"/>
      <c r="Q3" s="334" t="s">
        <v>9</v>
      </c>
      <c r="R3" s="334"/>
      <c r="S3" s="5"/>
      <c r="T3" s="6" t="s">
        <v>10</v>
      </c>
      <c r="U3" s="6" t="s">
        <v>11</v>
      </c>
      <c r="V3" s="6" t="s">
        <v>3</v>
      </c>
      <c r="W3" s="7" t="s">
        <v>9</v>
      </c>
      <c r="X3" s="6" t="s">
        <v>12</v>
      </c>
      <c r="Y3" s="6" t="s">
        <v>13</v>
      </c>
      <c r="Z3" s="6" t="s">
        <v>14</v>
      </c>
      <c r="AA3" s="6" t="s">
        <v>12</v>
      </c>
      <c r="AB3" s="11" t="s">
        <v>13</v>
      </c>
      <c r="AC3" s="6" t="s">
        <v>16</v>
      </c>
      <c r="AD3" s="6" t="s">
        <v>12</v>
      </c>
      <c r="AE3" s="11" t="s">
        <v>13</v>
      </c>
      <c r="AF3" s="6" t="s">
        <v>16</v>
      </c>
      <c r="AG3" s="156" t="s">
        <v>135</v>
      </c>
      <c r="AH3" s="156" t="s">
        <v>136</v>
      </c>
      <c r="AI3" s="156" t="s">
        <v>137</v>
      </c>
      <c r="AJ3" s="156" t="s">
        <v>138</v>
      </c>
      <c r="AK3" s="156" t="s">
        <v>139</v>
      </c>
      <c r="AL3" s="156" t="s">
        <v>140</v>
      </c>
    </row>
    <row r="4" spans="1:38" ht="12">
      <c r="A4" s="152" t="s">
        <v>194</v>
      </c>
      <c r="B4" s="151" t="s">
        <v>215</v>
      </c>
      <c r="C4" s="245" t="s">
        <v>283</v>
      </c>
      <c r="D4" s="245" t="s">
        <v>148</v>
      </c>
      <c r="E4" s="4">
        <f aca="true" t="shared" si="0" ref="E4:E23">SUM(IF(G4&gt;H4,1,0))+SUM(IF(I4&gt;J4,1,0))+SUM(IF(K4&gt;L4,1,0))+SUM(IF(M4&gt;N4,1,0))+SUM(IF(O4&gt;P4,1,0))</f>
        <v>3</v>
      </c>
      <c r="F4" s="4">
        <f aca="true" t="shared" si="1" ref="F4:F23">SUM(IF(H4&gt;G4,1,0))+SUM(IF(J4&gt;I4,1,0))+SUM(IF(L4&gt;K4,1,0))+SUM(IF(N4&gt;M4,1,0))+SUM(IF(P4&gt;O4,1,0))</f>
        <v>0</v>
      </c>
      <c r="G4" s="158">
        <v>25</v>
      </c>
      <c r="H4" s="158">
        <v>10</v>
      </c>
      <c r="I4" s="151">
        <v>25</v>
      </c>
      <c r="J4" s="151">
        <v>18</v>
      </c>
      <c r="K4" s="158">
        <v>25</v>
      </c>
      <c r="L4" s="158">
        <v>15</v>
      </c>
      <c r="M4" s="151"/>
      <c r="N4" s="151"/>
      <c r="O4" s="158"/>
      <c r="P4" s="158"/>
      <c r="Q4" s="151">
        <f aca="true" t="shared" si="2" ref="Q4:Q23">G4+I4+K4+M4+O4</f>
        <v>75</v>
      </c>
      <c r="R4" s="151">
        <f aca="true" t="shared" si="3" ref="R4:R23">H4+J4+L4+N4+P4</f>
        <v>43</v>
      </c>
      <c r="T4" s="152">
        <v>1</v>
      </c>
      <c r="U4" s="152" t="s">
        <v>319</v>
      </c>
      <c r="V4" s="152">
        <f>AG4*3+AH4*3+AI4*2+AJ4*1+'1st Round'!V9</f>
        <v>33</v>
      </c>
      <c r="W4" s="151">
        <f>X4+Y4+Z4</f>
        <v>8</v>
      </c>
      <c r="X4" s="151">
        <f>COUNTIF($F$6,"=3")+COUNTIF($E$8,"=3")+COUNTIF($F$10,"=3")+COUNTIF($E$12,"=3")+COUNTIF($E$16,"=3")+COUNTIF($F$18,"=3")+COUNTIF($E$20,"=3")+COUNTIF($F$22,"=3")</f>
        <v>8</v>
      </c>
      <c r="Y4" s="151">
        <f>SUM(IF($F$6&lt;$E$6,1,0))+SUM(IF($E$8&lt;$F$8,1,0))+SUM(IF($F$10&lt;$E$10,1,0))+SUM(IF($E$12&lt;$F$12,1,0))+SUM(IF($E$16&lt;$F$16,1,0))+SUM(IF($F$18&lt;$E$18,1,0))+SUM(IF($E$20&lt;$F$20,1,0))+SUM(IF($F$22&lt;$E$22,1,0))</f>
        <v>0</v>
      </c>
      <c r="Z4" s="151"/>
      <c r="AA4" s="151">
        <f>$F$6+$E$8+$F$10+$E$12+$E$16+$F$18+$E$20+$F$22</f>
        <v>24</v>
      </c>
      <c r="AB4" s="151">
        <f>$E$6+$F$8+$E$10+$F$12+$F$16+$E$18+$F$20+$E$22</f>
        <v>1</v>
      </c>
      <c r="AC4" s="151">
        <f>IF(AB4=0,"MAX",AA4/AB4)</f>
        <v>24</v>
      </c>
      <c r="AD4" s="151">
        <f>$R$6+$Q$8+$R$10+$Q$12+$Q$16+$R$18+$Q$20+$R$22</f>
        <v>616</v>
      </c>
      <c r="AE4" s="151">
        <f>$Q$6+$R$8+$Q$10+$R$12+$R$16+$Q$18+$R$20+$Q$22</f>
        <v>403</v>
      </c>
      <c r="AF4" s="151">
        <f>IF(AE4=0,"MAX",AD4/AE4)</f>
        <v>1.5285359801488834</v>
      </c>
      <c r="AG4" s="151">
        <f>SUM(IF(AND($F$6=3,$E$6=0),1,0))+SUM(IF(AND($E$8=3,$F$8=0),1,0))+SUM(IF(AND($F$10=3,$E$10=0),1,0))+SUM(IF(AND($E$12=3,$F$12=0),1,0))+SUM(IF(AND($E$16=3,$F$16=0),1,0))+SUM(IF(AND($F$18=3,$E$18=0),1,0))+SUM(IF(AND($E$20=3,$F$20=0),1,0))+SUM(IF(AND($F$22=3,$E$22=0),1,0))</f>
        <v>7</v>
      </c>
      <c r="AH4" s="151">
        <f>SUM(IF(AND($F$6=3,$E$6=1),1,0))+SUM(IF(AND($E$8=3,$F$8=1),1,0))+SUM(IF(AND($F$10=3,$E$10=1),1,0))+SUM(IF(AND($E$12=3,$F$12=1),1,0))+SUM(IF(AND($E$16=3,$F$16=1),1,0))+SUM(IF(AND($F$18=3,$E$18=1),1,0))+SUM(IF(AND($E$20=3,$F$20=1),1,0))+SUM(IF(AND($F$22=3,$E$22=1),1,0))</f>
        <v>1</v>
      </c>
      <c r="AI4" s="151">
        <f>SUM(IF(AND($F$6=3,$E$6=2),1,0))+SUM(IF(AND($E$8=3,$F$8=2),1,0))+SUM(IF(AND($F$10=3,$E$10=2),1,0))+SUM(IF(AND($E$12=3,$F$12=2),1,0))+SUM(IF(AND($E$16=3,$F$16=2),1,0))+SUM(IF(AND($F$18=3,$E$18=2),1,0))+SUM(IF(AND($E$20=3,$F$20=2),1,0))+SUM(IF(AND($F$22=3,$E$22=2),1,0))</f>
        <v>0</v>
      </c>
      <c r="AJ4" s="151">
        <f>SUM(IF(AND($F$6=2,$E$6=3),1,0))+SUM(IF(AND($E$8=2,$F$8=3),1,0))+SUM(IF(AND($F$10=2,$E$10=3),1,0))+SUM(IF(AND($E$12=2,$F$12=3),1,0))+SUM(IF(AND($E$16=2,$F$16=3),1,0))+SUM(IF(AND($F$18=2,$E$18=3),1,0))+SUM(IF(AND($E$20=2,$F$20=3),1,0))+SUM(IF(AND($F$22=2,$E$22=3),1,0))</f>
        <v>0</v>
      </c>
      <c r="AK4" s="151">
        <f>SUM(IF(AND($F$6=1,$E$6=3),1,0))+SUM(IF(AND($E$8=1,$F$8=3),1,0))+SUM(IF(AND($F$10=1,$E$10=3),1,0))+SUM(IF(AND($E$12=1,$F$12=3),1,0))+SUM(IF(AND($E$16=1,$F$16=3),1,0))+SUM(IF(AND($F$18=1,$E$18=3),1,0))+SUM(IF(AND($E$20=1,$F$20=3),1,0))+SUM(IF(AND($F$22=1,$E$22=3),1,0))</f>
        <v>0</v>
      </c>
      <c r="AL4" s="151">
        <f>SUM(IF(AND($F$6=0,$E$6=3),1,0))+SUM(IF(AND($E$8=0,$F$8=3),1,0))+SUM(IF(AND($F$10=0,$E$10=3),1,0))+SUM(IF(AND($E$12=0,$F$12=3),1,0))+SUM(IF(AND($E$16=0,$F$16=3),1,0))+SUM(IF(AND($F$18=0,$E$18=3),1,0))+SUM(IF(AND($E$20=0,$F$20=3),1,0))+SUM(IF(AND($F$22=0,$E$22=3),1,0))</f>
        <v>0</v>
      </c>
    </row>
    <row r="5" spans="1:38" ht="12">
      <c r="A5" s="152" t="s">
        <v>196</v>
      </c>
      <c r="B5" s="151" t="s">
        <v>215</v>
      </c>
      <c r="C5" s="245" t="s">
        <v>146</v>
      </c>
      <c r="D5" s="245" t="s">
        <v>153</v>
      </c>
      <c r="E5" s="4">
        <f t="shared" si="0"/>
        <v>3</v>
      </c>
      <c r="F5" s="4">
        <f t="shared" si="1"/>
        <v>0</v>
      </c>
      <c r="G5" s="158">
        <v>25</v>
      </c>
      <c r="H5" s="158">
        <v>20</v>
      </c>
      <c r="I5" s="151">
        <v>25</v>
      </c>
      <c r="J5" s="151">
        <v>19</v>
      </c>
      <c r="K5" s="158">
        <v>25</v>
      </c>
      <c r="L5" s="158">
        <v>23</v>
      </c>
      <c r="M5" s="151"/>
      <c r="N5" s="151"/>
      <c r="O5" s="158"/>
      <c r="P5" s="158"/>
      <c r="Q5" s="151">
        <f t="shared" si="2"/>
        <v>75</v>
      </c>
      <c r="R5" s="151">
        <f t="shared" si="3"/>
        <v>62</v>
      </c>
      <c r="T5" s="152">
        <v>2</v>
      </c>
      <c r="U5" s="159" t="s">
        <v>283</v>
      </c>
      <c r="V5" s="152">
        <f>AG5*3+AH5*3+AI5*2+AJ5*1+'1st Round'!V10</f>
        <v>25</v>
      </c>
      <c r="W5" s="151">
        <f>X5+Y5+Z5</f>
        <v>8</v>
      </c>
      <c r="X5" s="151">
        <f>COUNTIF($E$4,"=3")+COUNTIF($E$7,"=3")+COUNTIF($F$11,"=3")+COUNTIF($F$12,"=3")+COUNTIF($F$14,"=3")+COUNTIF($F$17,"=3")+COUNTIF($E$21,"=3")+COUNTIF($E$22,"=3")</f>
        <v>5</v>
      </c>
      <c r="Y5" s="151">
        <f>SUM(IF($E$4&lt;$F$4,1,0))+SUM(IF($E$7&lt;$F$7,1,0))+SUM(IF($F$11&lt;$E$11,1,0))+SUM(IF($F$12&lt;$E$12,1,0))+SUM(IF($F$14&lt;$E$14,1,0))+SUM(IF($F$17&lt;$E$17,1,0))+SUM(IF($E$21&lt;$F$21,1,0))+SUM(IF($E$22&lt;$F$22,1,0))</f>
        <v>3</v>
      </c>
      <c r="Z5" s="151"/>
      <c r="AA5" s="151">
        <f>$E$4+$E$7+$F$11+$F$12+$F$14+$F$17+$E$21+$E$22</f>
        <v>17</v>
      </c>
      <c r="AB5" s="151">
        <f>$F$4+$F$7+$E$11+$E$12+$E$14+$E$17+$F$21+$F$22</f>
        <v>10</v>
      </c>
      <c r="AC5" s="151">
        <f>IF(AB5=0,"MAX",AA5/AB5)</f>
        <v>1.7</v>
      </c>
      <c r="AD5" s="151">
        <f>$Q$4+$Q$7+$R$11+$R$12+$R$14+$R$17+$Q$21+$Q$22</f>
        <v>590</v>
      </c>
      <c r="AE5" s="151">
        <f>$R$4+$R$7+$Q$11+$Q$12+$Q$14+$Q$17+$R$21+$R$22</f>
        <v>494</v>
      </c>
      <c r="AF5" s="151">
        <f>IF(AE5=0,"MAX",AD5/AE5)</f>
        <v>1.194331983805668</v>
      </c>
      <c r="AG5" s="151">
        <f>SUM(IF(AND($E$4=3,$F$4=0),1,0))+SUM(IF(AND($E$7=3,$F$7=0),1,0))+SUM(IF(AND($F$11=3,$E$11=0),1,0))+SUM(IF(AND($F$12=3,$E$12=0),1,0))+SUM(IF(AND($F$14=3,$E$14=0),1,0))+SUM(IF(AND($F$17=3,$E$17=0),1,0))+SUM(IF(AND($E$21=3,$F$21=0),1,0))+SUM(IF(AND($E$22=3,$F$22=0),1,0))</f>
        <v>4</v>
      </c>
      <c r="AH5" s="151">
        <f>SUM(IF(AND($E$4=3,$F$4=1),1,0))+SUM(IF(AND($E$7=3,$F$7=1),1,0))+SUM(IF(AND($F$11=3,$E$11=1),1,0))+SUM(IF(AND($F$12=3,$E$12=1),1,0))+SUM(IF(AND($F$14=3,$E$14=1),1,0))+SUM(IF(AND($F$17=3,$E$17=1),1,0))+SUM(IF(AND($E$21=3,$F$21=1),1,0))+SUM(IF(AND($E$22=3,$F$22=1),1,0))</f>
        <v>1</v>
      </c>
      <c r="AI5" s="151">
        <f>SUM(IF(AND($E$4=3,$F$4=2),1,0))+SUM(IF(AND($E$7=3,$F$7=2),1,0))+SUM(IF(AND($F$11=3,$E$11=2),1,0))+SUM(IF(AND($F$12=3,$E$12=2),1,0))+SUM(IF(AND($F$14=3,$E$14=2),1,0))+SUM(IF(AND($F$17=3,$E$17=2),1,0))+SUM(IF(AND($E$21=3,$F$21=2),1,0))+SUM(IF(AND($E$22=3,$F$22=2),1,0))</f>
        <v>0</v>
      </c>
      <c r="AJ5" s="151">
        <f>SUM(IF(AND($E$4=2,$F$4=3),1,0))+SUM(IF(AND($E$7=2,$F$7=3),1,0))+SUM(IF(AND($F$11=2,$E$11=3),1,0))+SUM(IF(AND($F$12=2,$E$12=3),1,0))+SUM(IF(AND($F$14=2,$E$14=3),1,0))+SUM(IF(AND($F$17=2,$E$17=3),1,0))+SUM(IF(AND($E$21=2,$F$21=3),1,0))+SUM(IF(AND($E$22=2,$F$22=3),1,0))</f>
        <v>1</v>
      </c>
      <c r="AK5" s="151">
        <f>SUM(IF(AND($E$4=1,$F$4=3),1,0))+SUM(IF(AND($E$7=1,$F$7=3),1,0))+SUM(IF(AND($F$11=1,$E$11=3),1,0))+SUM(IF(AND($F$12=1,$E$12=3),1,0))+SUM(IF(AND($F$14=1,$E$14=3),1,0))+SUM(IF(AND($F$17=1,$E$17=3),1,0))+SUM(IF(AND($E$21=1,$F$21=3),1,0))+SUM(IF(AND($E$22=1,$F$22=3),1,0))</f>
        <v>0</v>
      </c>
      <c r="AL5" s="151">
        <f>SUM(IF(AND($E$4=0,$F$4=3),1,0))+SUM(IF(AND($E$7=0,$F$7=3),1,0))+SUM(IF(AND($F$11=0,$E$11=3),1,0))+SUM(IF(AND($F$12=0,$E$12=3),1,0))+SUM(IF(AND($F$14=0,$E$14=3),1,0))+SUM(IF(AND($F$17=0,$E$17=3),1,0))+SUM(IF(AND($E$21=0,$F$21=3),1,0))+SUM(IF(AND($E$22=0,$F$22=3),1,0))</f>
        <v>2</v>
      </c>
    </row>
    <row r="6" spans="1:38" ht="12">
      <c r="A6" s="152" t="s">
        <v>197</v>
      </c>
      <c r="B6" s="151" t="s">
        <v>215</v>
      </c>
      <c r="C6" s="245" t="s">
        <v>148</v>
      </c>
      <c r="D6" s="152" t="s">
        <v>319</v>
      </c>
      <c r="E6" s="4">
        <f t="shared" si="0"/>
        <v>0</v>
      </c>
      <c r="F6" s="4">
        <f t="shared" si="1"/>
        <v>3</v>
      </c>
      <c r="G6" s="158">
        <v>21</v>
      </c>
      <c r="H6" s="158">
        <v>25</v>
      </c>
      <c r="I6" s="151">
        <v>14</v>
      </c>
      <c r="J6" s="151">
        <v>25</v>
      </c>
      <c r="K6" s="158">
        <v>7</v>
      </c>
      <c r="L6" s="158">
        <v>25</v>
      </c>
      <c r="M6" s="151"/>
      <c r="N6" s="151"/>
      <c r="O6" s="158"/>
      <c r="P6" s="158"/>
      <c r="Q6" s="151">
        <f t="shared" si="2"/>
        <v>42</v>
      </c>
      <c r="R6" s="151">
        <f t="shared" si="3"/>
        <v>75</v>
      </c>
      <c r="T6" s="152">
        <v>3</v>
      </c>
      <c r="U6" s="152" t="s">
        <v>146</v>
      </c>
      <c r="V6" s="152">
        <f>AG6*3+AH6*3+AI6*2+AJ6*1+'1st Round'!V11</f>
        <v>22</v>
      </c>
      <c r="W6" s="151">
        <f>X6+Y6+Z6</f>
        <v>8</v>
      </c>
      <c r="X6" s="151">
        <f>COUNTIF($E$5,"=3")+COUNTIF($F$7,"=3")+COUNTIF($F$9,"=3")+COUNTIF($E$10,"=3")+COUNTIF($F$15,"=3")+COUNTIF($E$17,"=3")+COUNTIF($E$19,"=3")+COUNTIF($F$20,"=3")</f>
        <v>5</v>
      </c>
      <c r="Y6" s="151">
        <f>SUM(IF($E$5&lt;$F$5,1,0))+SUM(IF($F$7&lt;$E$7,1,0))+SUM(IF($F$9&lt;$E$9,1,0))+SUM(IF($E$10&lt;$F$10,1,0))+SUM(IF($F$15&lt;$E$15,1,0))+SUM(IF($E$17&lt;$F$17,1,0))+SUM(IF($E$19&lt;$F$19,1,0))+SUM(IF($F$20&lt;$E$20,1,0))</f>
        <v>3</v>
      </c>
      <c r="Z6" s="151"/>
      <c r="AA6" s="151">
        <f>$E$5+$F$7+$F$9+$E$10+$F$15+$E$17+$E$19+$F$20</f>
        <v>17</v>
      </c>
      <c r="AB6" s="151">
        <f>$F$5+$E$7+$E$9+$F$10+$E$15+$F$17+$F$19+$E$20</f>
        <v>13</v>
      </c>
      <c r="AC6" s="151">
        <f>IF(AB6=0,"MAX",AA6/AB6)</f>
        <v>1.3076923076923077</v>
      </c>
      <c r="AD6" s="151">
        <f>$Q$5+$R$7+$R$9+$Q$10+$R$15+$Q$17+$Q$19+$R$20</f>
        <v>643</v>
      </c>
      <c r="AE6" s="151">
        <f>$R$5+$Q$7+$Q$9+$R$10+$Q$15+$R$17+$R$19+$Q$20</f>
        <v>641</v>
      </c>
      <c r="AF6" s="151">
        <f>IF(AE6=0,"MAX",AD6/AE6)</f>
        <v>1.0031201248049921</v>
      </c>
      <c r="AG6" s="151">
        <f>SUM(IF(AND($E$5=3,$F$5=0),1,0))+SUM(IF(AND($F$7=3,$E$7=0),1,0))+SUM(IF(AND($F$9=3,$E$9=0),1,0))+SUM(IF(AND($E$10=3,$F$10=0),1,0))+SUM(IF(AND($F$15=3,$E$15=0),1,0))+SUM(IF(AND($E$17=3,$F$17=0),1,0))+SUM(IF(AND($E$19=3,$F$19=0),1,0))+SUM(IF(AND($F$20=3,$E$20=0),1,0))</f>
        <v>3</v>
      </c>
      <c r="AH6" s="151">
        <f>SUM(IF(AND($E$5=3,$F$5=1),1,0))+SUM(IF(AND($F$7=3,$E$7=1),1,0))+SUM(IF(AND($F$9=3,$E$9=1),1,0))+SUM(IF(AND($E$10=3,$F$10=1),1,0))+SUM(IF(AND($F$15=3,$E$15=1),1,0))+SUM(IF(AND($E$17=3,$F$17=1),1,0))+SUM(IF(AND($E$19=3,$F$19=1),1,0))+SUM(IF(AND($F$20=3,$E$20=1),1,0))</f>
        <v>0</v>
      </c>
      <c r="AI6" s="151">
        <f>SUM(IF(AND($E$5=3,$F$5=2),1,0))+SUM(IF(AND($F$7=3,$E$7=2),1,0))+SUM(IF(AND($F$9=3,$E$9=2),1,0))+SUM(IF(AND($E$10=3,$F$10=2),1,0))+SUM(IF(AND($F$15=3,$E$15=2),1,0))+SUM(IF(AND($E$17=3,$F$17=2),1,0))+SUM(IF(AND($E$19=3,$F$19=2),1,0))+SUM(IF(AND($F$20=3,$E$20=2),1,0))</f>
        <v>2</v>
      </c>
      <c r="AJ6" s="151">
        <f>SUM(IF(AND($E$5=2,$F$5=3),1,0))+SUM(IF(AND($F$7=2,$E$7=3),1,0))+SUM(IF(AND($F$9=2,$E$9=3),1,0))+SUM(IF(AND($E$10=2,$F$10=3),1,0))+SUM(IF(AND($F$15=2,$E$15=3),1,0))+SUM(IF(AND($E$17=2,$F$17=3),1,0))+SUM(IF(AND($E$19=2,$F$19=3),1,0))+SUM(IF(AND($F$20=2,$E$20=3),1,0))</f>
        <v>0</v>
      </c>
      <c r="AK6" s="151">
        <f>SUM(IF(AND($E$5=1,$F$5=3),1,0))+SUM(IF(AND($F$7=1,$E$7=3),1,0))+SUM(IF(AND($F$9=1,$E$9=3),1,0))+SUM(IF(AND($E$10=1,$F$10=3),1,0))+SUM(IF(AND($F$15=1,$E$15=3),1,0))+SUM(IF(AND($E$17=1,$F$17=3),1,0))+SUM(IF(AND($E$19=1,$F$19=3),1,0))+SUM(IF(AND($F$20=1,$E$20=3),1,0))</f>
        <v>2</v>
      </c>
      <c r="AL6" s="151">
        <f>SUM(IF(AND($E$5=0,$F$5=3),1,0))+SUM(IF(AND($F$7=0,$E$7=3),1,0))+SUM(IF(AND($F$9=0,$E$9=3),1,0))+SUM(IF(AND($E$10=0,$F$10=3),1,0))+SUM(IF(AND($F$15=0,$E$15=3),1,0))+SUM(IF(AND($E$17=0,$F$17=3),1,0))+SUM(IF(AND($E$19=0,$F$19=3),1,0))+SUM(IF(AND($F$20=0,$E$20=3),1,0))</f>
        <v>1</v>
      </c>
    </row>
    <row r="7" spans="1:38" ht="12">
      <c r="A7" s="152" t="s">
        <v>198</v>
      </c>
      <c r="B7" s="151" t="s">
        <v>215</v>
      </c>
      <c r="C7" s="245" t="s">
        <v>283</v>
      </c>
      <c r="D7" s="245" t="s">
        <v>146</v>
      </c>
      <c r="E7" s="4">
        <f t="shared" si="0"/>
        <v>2</v>
      </c>
      <c r="F7" s="4">
        <f t="shared" si="1"/>
        <v>3</v>
      </c>
      <c r="G7" s="158">
        <v>22</v>
      </c>
      <c r="H7" s="158">
        <v>25</v>
      </c>
      <c r="I7" s="151">
        <v>25</v>
      </c>
      <c r="J7" s="151">
        <v>17</v>
      </c>
      <c r="K7" s="158">
        <v>16</v>
      </c>
      <c r="L7" s="158">
        <v>25</v>
      </c>
      <c r="M7" s="151">
        <v>25</v>
      </c>
      <c r="N7" s="151">
        <v>23</v>
      </c>
      <c r="O7" s="158">
        <v>12</v>
      </c>
      <c r="P7" s="158">
        <v>15</v>
      </c>
      <c r="Q7" s="151">
        <f t="shared" si="2"/>
        <v>100</v>
      </c>
      <c r="R7" s="151">
        <f t="shared" si="3"/>
        <v>105</v>
      </c>
      <c r="T7" s="152">
        <v>4</v>
      </c>
      <c r="U7" s="152" t="s">
        <v>153</v>
      </c>
      <c r="V7" s="152">
        <f>AG7*3+AH7*3+AI7*2+AJ7*1+'1st Round'!V12</f>
        <v>6</v>
      </c>
      <c r="W7" s="151">
        <f>X7+Y7+Z7</f>
        <v>8</v>
      </c>
      <c r="X7" s="151">
        <f>COUNTIF($F$5,"=3")+COUNTIF($F$8,"=3")+COUNTIF($E$11,"=3")+COUNTIF($E$13,"=3")+COUNTIF($E$15,"=3")+COUNTIF($E$18,"=3")+COUNTIF($F$21,"=3")+COUNTIF($F$23,"=3")</f>
        <v>1</v>
      </c>
      <c r="Y7" s="151">
        <f>SUM(IF($F$5&lt;$E$5,1,0))+SUM(IF($F$8&lt;$E$8,1,0))+SUM(IF($E$11&lt;$F$11,1,0))+SUM(IF($E$13&lt;$F$13,1,0))+SUM(IF($E$15&lt;$F$15,1,0))+SUM(IF($E$18&lt;$F$18,1,0))+SUM(IF($F$21&lt;$E$21,1,0))+SUM(IF($F$23&lt;$E$23,1,0))</f>
        <v>7</v>
      </c>
      <c r="Z7" s="151"/>
      <c r="AA7" s="151">
        <f>$F$5+$F$8+$E$11+$E$13+$E$15+$E$18+$F$21+$F$23</f>
        <v>4</v>
      </c>
      <c r="AB7" s="151">
        <f>$E$5+$E$8+$F$11+$F$13+$F$15+$F$18+$E$21+$E$23</f>
        <v>21</v>
      </c>
      <c r="AC7" s="151">
        <f>IF(AB7=0,"MAX",AA7/AB7)</f>
        <v>0.19047619047619047</v>
      </c>
      <c r="AD7" s="151">
        <f>$R$5+$R$8+$Q$11+$Q$13+$Q$15+$Q$18+$R$21+$R$23</f>
        <v>432</v>
      </c>
      <c r="AE7" s="151">
        <f>$Q$5+$Q$8+$R$11+$R$13+$R$15+$R$18+$Q$21+$Q$23</f>
        <v>609</v>
      </c>
      <c r="AF7" s="151">
        <f>IF(AE7=0,"MAX",AD7/AE7)</f>
        <v>0.7093596059113301</v>
      </c>
      <c r="AG7" s="151">
        <f>SUM(IF(AND($F$5=3,$E$5=0),1,0))+SUM(IF(AND($F$8=3,$E$8=0),1,0))+SUM(IF(AND($E$11=3,$F$11=0),1,0))+SUM(IF(AND($E$13=3,$F$13=0),1,0))+SUM(IF(AND($E$15=3,$F$15=0),1,0))+SUM(IF(AND($E$18=3,$F$18=0),1,0))+SUM(IF(AND($F$21=3,$E$21=0),1,0))+SUM(IF(AND($F$23=3,$E$23=0),1,0))</f>
        <v>1</v>
      </c>
      <c r="AH7" s="151">
        <f>SUM(IF(AND($F$5=3,$E$5=1),1,0))+SUM(IF(AND($F$8=3,$E$8=1),1,0))+SUM(IF(AND($E$11=3,$F$11=1),1,0))+SUM(IF(AND($E$13=3,$F$13=1),1,0))+SUM(IF(AND($E$15=3,$F$15=1),1,0))+SUM(IF(AND($E$18=3,$F$18=1),1,0))+SUM(IF(AND($F$21=3,$E$21=1),1,0))+SUM(IF(AND($F$23=3,$E$23=1),1,0))</f>
        <v>0</v>
      </c>
      <c r="AI7" s="151">
        <f>SUM(IF(AND($F$5=3,$E$5=2),1,0))+SUM(IF(AND($F$8=3,$E$8=2),1,0))+SUM(IF(AND($E$11=3,$F$11=2),1,0))+SUM(IF(AND($E$13=3,$F$13=2),1,0))+SUM(IF(AND($E$15=3,$F$15=2),1,0))+SUM(IF(AND($E$18=3,$F$18=2),1,0))+SUM(IF(AND($F$21=3,$E$21=2),1,0))+SUM(IF(AND($F$23=3,$E$23=2),1,0))</f>
        <v>0</v>
      </c>
      <c r="AJ7" s="151">
        <f>SUM(IF(AND($F$5=2,$E$5=3),1,0))+SUM(IF(AND($F$8=2,$E$8=3),1,0))+SUM(IF(AND($E$11=2,$F$11=3),1,0))+SUM(IF(AND($E$13=2,$F$13=3),1,0))+SUM(IF(AND($E$15=2,$F$15=3),1,0))+SUM(IF(AND($E$18=2,$F$18=3),1,0))+SUM(IF(AND($F$21=2,$E$21=3),1,0))+SUM(IF(AND($F$23=2,$E$23=3),1,0))</f>
        <v>0</v>
      </c>
      <c r="AK7" s="151">
        <f>SUM(IF(AND($F$5=1,$E$5=3),1,0))+SUM(IF(AND($F$8=1,$E$8=3),1,0))+SUM(IF(AND($E$11=1,$F$11=3),1,0))+SUM(IF(AND($E$13=1,$F$13=3),1,0))+SUM(IF(AND($E$15=1,$F$15=3),1,0))+SUM(IF(AND($E$18=1,$F$18=3),1,0))+SUM(IF(AND($F$21=1,$E$21=3),1,0))+SUM(IF(AND($F$23=1,$E$23=3),1,0))</f>
        <v>1</v>
      </c>
      <c r="AL7" s="151">
        <f>SUM(IF(AND($F$5=0,$E$5=3),1,0))+SUM(IF(AND($F$8=0,$E$8=3),1,0))+SUM(IF(AND($E$11=0,$F$11=3),1,0))+SUM(IF(AND($E$13=0,$F$13=3),1,0))+SUM(IF(AND($E$15=0,$F$15=3),1,0))+SUM(IF(AND($E$18=0,$F$18=3),1,0))+SUM(IF(AND($F$21=0,$E$21=3),1,0))+SUM(IF(AND($F$23=0,$E$23=3),1,0))</f>
        <v>6</v>
      </c>
    </row>
    <row r="8" spans="1:38" ht="12">
      <c r="A8" s="152" t="s">
        <v>199</v>
      </c>
      <c r="B8" s="151" t="s">
        <v>215</v>
      </c>
      <c r="C8" s="152" t="s">
        <v>319</v>
      </c>
      <c r="D8" s="245" t="s">
        <v>153</v>
      </c>
      <c r="E8" s="4">
        <f t="shared" si="0"/>
        <v>3</v>
      </c>
      <c r="F8" s="4">
        <f t="shared" si="1"/>
        <v>0</v>
      </c>
      <c r="G8" s="158">
        <v>25</v>
      </c>
      <c r="H8" s="158">
        <v>14</v>
      </c>
      <c r="I8" s="151">
        <v>25</v>
      </c>
      <c r="J8" s="161">
        <v>8</v>
      </c>
      <c r="K8" s="158">
        <v>25</v>
      </c>
      <c r="L8" s="158">
        <v>17</v>
      </c>
      <c r="M8" s="151"/>
      <c r="N8" s="151"/>
      <c r="O8" s="158"/>
      <c r="P8" s="158"/>
      <c r="Q8" s="151">
        <f t="shared" si="2"/>
        <v>75</v>
      </c>
      <c r="R8" s="151">
        <f t="shared" si="3"/>
        <v>39</v>
      </c>
      <c r="T8" s="152">
        <v>5</v>
      </c>
      <c r="U8" s="152" t="s">
        <v>148</v>
      </c>
      <c r="V8" s="152">
        <f>AG8*3+AH8*3+AI8*2+AJ8*1+'1st Round'!V13</f>
        <v>1</v>
      </c>
      <c r="W8" s="151">
        <f>X8+Y8+Z8</f>
        <v>8</v>
      </c>
      <c r="X8" s="151">
        <f>COUNTIF($F$4,"=3")+COUNTIF($E$6,"=3")+COUNTIF($E$9,"=3")+COUNTIF($F$13,"=3")+COUNTIF($E$14,"=3")+COUNTIF($F$16,"=3")+COUNTIF($E$18,"=3")+COUNTIF($F$19,"=3")</f>
        <v>0</v>
      </c>
      <c r="Y8" s="151">
        <f>SUM(IF($F$4&lt;$E$4,1,0))+SUM(IF($E$6&lt;$F$6,1,0))+SUM(IF($E$9&lt;$F$9,1,0))+SUM(IF($F$13&lt;$E$13,1,0))+SUM(IF($E$14&lt;$F$14,1,0))+SUM(IF($F$16&lt;$E$16,1,0))+SUM(IF($E$18&lt;$F$18,1,0))+SUM(IF($F$19&lt;$E$19,1,0))</f>
        <v>8</v>
      </c>
      <c r="Z8" s="151"/>
      <c r="AA8" s="151">
        <f>$F$4+$E$6+$E$9+$F$13+$E$14+$F$16+$E$18+$F$19</f>
        <v>2</v>
      </c>
      <c r="AB8" s="151">
        <f>$E$4+$F$6+$F$9+$E$13+$F$14+$E$16+$F$18+$E$19</f>
        <v>24</v>
      </c>
      <c r="AC8" s="151">
        <f>IF(AB8=0,"MAX",AA8/AB8)</f>
        <v>0.08333333333333333</v>
      </c>
      <c r="AD8" s="151">
        <f>$R$4+$Q$6+$Q$9+$R$13+$Q$14+$R$16+$Q$18+$R$19</f>
        <v>435</v>
      </c>
      <c r="AE8" s="151">
        <f>$Q$4+$R$6+$R$9+$Q$13+$R$14+$Q$16+$R$18+$Q$19</f>
        <v>624</v>
      </c>
      <c r="AF8" s="151">
        <f>IF(AE8=0,"MAX",AD8/AE8)</f>
        <v>0.6971153846153846</v>
      </c>
      <c r="AG8" s="151">
        <f>SUM(IF(AND($F$4=3,$E$4=0),1,0))+SUM(IF(AND($E$6=3,$F$6=0),1,0))+SUM(IF(AND($E$9=3,$F$9=0),1,0))+SUM(IF(AND($F$13=3,$E$13=0),1,0))+SUM(IF(AND($E$14=3,$F$14=0),1,0))+SUM(IF(AND($F$16=3,$E$16=0),1,0))+SUM(IF(AND($E$18=3,$F$18=0),1,0))+SUM(IF(AND($F$19=3,$E$19=0),1,0))</f>
        <v>0</v>
      </c>
      <c r="AH8" s="151">
        <f>SUM(IF(AND($F$4=3,$E$4=1),1,0))+SUM(IF(AND($E$6=3,$F$6=1),1,0))+SUM(IF(AND($E$9=3,$F$9=1),1,0))+SUM(IF(AND($F$13=3,$E$13=1),1,0))+SUM(IF(AND($E$14=3,$F$14=1),1,0))+SUM(IF(AND($F$16=3,$E$16=1),1,0))+SUM(IF(AND($E$18=3,$F$18=1),1,0))+SUM(IF(AND($F$19=3,$E$19=1),1,0))</f>
        <v>0</v>
      </c>
      <c r="AI8" s="151">
        <f>SUM(IF(AND($F$4=3,$E$4=2),1,0))+SUM(IF(AND($E$6=3,$F$6=2),1,0))+SUM(IF(AND($E$9=3,$F$9=2),1,0))+SUM(IF(AND($F$13=3,$E$13=2),1,0))+SUM(IF(AND($E$14=3,$F$14=2),1,0))+SUM(IF(AND($F$16=3,$E$16=2),1,0))+SUM(IF(AND($E$18=3,$F$18=2),1,0))+SUM(IF(AND($F$19=3,$E$19=2),1,0))</f>
        <v>0</v>
      </c>
      <c r="AJ8" s="151">
        <f>SUM(IF(AND($F$4=2,$E$4=3),1,0))+SUM(IF(AND($E$6=2,$F$6=3),1,0))+SUM(IF(AND($E$9=2,$F$9=3),1,0))+SUM(IF(AND($F$13=2,$E$13=3),1,0))+SUM(IF(AND($E$14=2,$F$14=3),1,0))+SUM(IF(AND($F$16=2,$E$16=3),1,0))+SUM(IF(AND($E$18=2,$F$18=3),1,0))+SUM(IF(AND($F$19=2,$E$19=3),1,0))</f>
        <v>1</v>
      </c>
      <c r="AK8" s="151">
        <f>SUM(IF(AND($F$4=1,$E$4=3),1,0))+SUM(IF(AND($E$6=1,$F$6=3),1,0))+SUM(IF(AND($E$9=1,$F$9=3),1,0))+SUM(IF(AND($F$13=1,$E$13=3),1,0))+SUM(IF(AND($E$14=1,$F$14=3),1,0))+SUM(IF(AND($F$16=1,$E$16=3),1,0))+SUM(IF(AND($E$18=1,$F$18=3),1,0))+SUM(IF(AND($F$19=1,$E$19=3),1,0))</f>
        <v>0</v>
      </c>
      <c r="AL8" s="151">
        <f>SUM(IF(AND($F$4=0,$E$4=3),1,0))+SUM(IF(AND($E$6=0,$F$6=3),1,0))+SUM(IF(AND($E$9=0,$F$9=3),1,0))+SUM(IF(AND($F$13=0,$E$13=3),1,0))+SUM(IF(AND($E$14=0,$F$14=3),1,0))+SUM(IF(AND($F$16=0,$E$16=3),1,0))+SUM(IF(AND($E$18=0,$F$18=3),1,0))+SUM(IF(AND($F$19=0,$E$19=3),1,0))</f>
        <v>7</v>
      </c>
    </row>
    <row r="9" spans="1:39" ht="12.75">
      <c r="A9" s="152" t="s">
        <v>200</v>
      </c>
      <c r="B9" s="151" t="s">
        <v>215</v>
      </c>
      <c r="C9" s="245" t="s">
        <v>148</v>
      </c>
      <c r="D9" s="245" t="s">
        <v>146</v>
      </c>
      <c r="E9" s="4">
        <f t="shared" si="0"/>
        <v>0</v>
      </c>
      <c r="F9" s="4">
        <f t="shared" si="1"/>
        <v>3</v>
      </c>
      <c r="G9" s="158">
        <v>16</v>
      </c>
      <c r="H9" s="158">
        <v>25</v>
      </c>
      <c r="I9" s="151">
        <v>21</v>
      </c>
      <c r="J9" s="161">
        <v>25</v>
      </c>
      <c r="K9" s="158">
        <v>22</v>
      </c>
      <c r="L9" s="158">
        <v>25</v>
      </c>
      <c r="M9" s="151"/>
      <c r="N9" s="151"/>
      <c r="O9" s="158"/>
      <c r="P9" s="158"/>
      <c r="Q9" s="151">
        <f t="shared" si="2"/>
        <v>59</v>
      </c>
      <c r="R9" s="151">
        <f t="shared" si="3"/>
        <v>75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2" ht="12">
      <c r="A10" s="152" t="s">
        <v>201</v>
      </c>
      <c r="B10" s="151" t="s">
        <v>215</v>
      </c>
      <c r="C10" s="245" t="s">
        <v>146</v>
      </c>
      <c r="D10" s="152" t="s">
        <v>319</v>
      </c>
      <c r="E10" s="4">
        <f t="shared" si="0"/>
        <v>1</v>
      </c>
      <c r="F10" s="4">
        <f t="shared" si="1"/>
        <v>3</v>
      </c>
      <c r="G10" s="158">
        <v>25</v>
      </c>
      <c r="H10" s="158">
        <v>15</v>
      </c>
      <c r="I10" s="151">
        <v>19</v>
      </c>
      <c r="J10" s="161">
        <v>25</v>
      </c>
      <c r="K10" s="158">
        <v>23</v>
      </c>
      <c r="L10" s="158">
        <v>25</v>
      </c>
      <c r="M10" s="151">
        <v>23</v>
      </c>
      <c r="N10" s="151">
        <v>25</v>
      </c>
      <c r="O10" s="158"/>
      <c r="P10" s="158"/>
      <c r="Q10" s="151">
        <f t="shared" si="2"/>
        <v>90</v>
      </c>
      <c r="R10" s="151">
        <f t="shared" si="3"/>
        <v>90</v>
      </c>
      <c r="T10" s="55"/>
      <c r="U10" s="167"/>
      <c r="V10" s="167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1:32" ht="12">
      <c r="A11" s="152" t="s">
        <v>202</v>
      </c>
      <c r="B11" s="151" t="s">
        <v>215</v>
      </c>
      <c r="C11" s="245" t="s">
        <v>153</v>
      </c>
      <c r="D11" s="245" t="s">
        <v>283</v>
      </c>
      <c r="E11" s="4">
        <f t="shared" si="0"/>
        <v>0</v>
      </c>
      <c r="F11" s="4">
        <f t="shared" si="1"/>
        <v>3</v>
      </c>
      <c r="G11" s="158">
        <v>15</v>
      </c>
      <c r="H11" s="158">
        <v>25</v>
      </c>
      <c r="I11" s="151">
        <v>8</v>
      </c>
      <c r="J11" s="161">
        <v>25</v>
      </c>
      <c r="K11" s="158">
        <v>15</v>
      </c>
      <c r="L11" s="158">
        <v>25</v>
      </c>
      <c r="M11" s="151"/>
      <c r="N11" s="151"/>
      <c r="O11" s="158"/>
      <c r="P11" s="158"/>
      <c r="Q11" s="151">
        <f t="shared" si="2"/>
        <v>38</v>
      </c>
      <c r="R11" s="151">
        <f t="shared" si="3"/>
        <v>75</v>
      </c>
      <c r="T11" s="55"/>
      <c r="U11" s="167"/>
      <c r="V11" s="167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12" spans="1:24" ht="12">
      <c r="A12" s="152" t="s">
        <v>203</v>
      </c>
      <c r="B12" s="151" t="s">
        <v>215</v>
      </c>
      <c r="C12" s="152" t="s">
        <v>319</v>
      </c>
      <c r="D12" s="245" t="s">
        <v>283</v>
      </c>
      <c r="E12" s="4">
        <f t="shared" si="0"/>
        <v>3</v>
      </c>
      <c r="F12" s="4">
        <f t="shared" si="1"/>
        <v>0</v>
      </c>
      <c r="G12" s="158">
        <v>25</v>
      </c>
      <c r="H12" s="158">
        <v>15</v>
      </c>
      <c r="I12" s="151">
        <v>25</v>
      </c>
      <c r="J12" s="161">
        <v>13</v>
      </c>
      <c r="K12" s="158">
        <v>25</v>
      </c>
      <c r="L12" s="158">
        <v>21</v>
      </c>
      <c r="M12" s="151"/>
      <c r="N12" s="151"/>
      <c r="O12" s="158"/>
      <c r="P12" s="158"/>
      <c r="Q12" s="151">
        <f t="shared" si="2"/>
        <v>75</v>
      </c>
      <c r="R12" s="151">
        <f t="shared" si="3"/>
        <v>49</v>
      </c>
      <c r="T12" s="24"/>
      <c r="U12" s="24"/>
      <c r="V12" s="24"/>
      <c r="W12" s="24"/>
      <c r="X12" s="24"/>
    </row>
    <row r="13" spans="1:20" ht="12.75" thickBot="1">
      <c r="A13" s="262" t="s">
        <v>204</v>
      </c>
      <c r="B13" s="247" t="s">
        <v>215</v>
      </c>
      <c r="C13" s="248" t="s">
        <v>153</v>
      </c>
      <c r="D13" s="248" t="s">
        <v>148</v>
      </c>
      <c r="E13" s="249">
        <f t="shared" si="0"/>
        <v>3</v>
      </c>
      <c r="F13" s="249">
        <f t="shared" si="1"/>
        <v>0</v>
      </c>
      <c r="G13" s="250">
        <v>27</v>
      </c>
      <c r="H13" s="250">
        <v>25</v>
      </c>
      <c r="I13" s="247">
        <v>25</v>
      </c>
      <c r="J13" s="251">
        <v>21</v>
      </c>
      <c r="K13" s="250">
        <v>25</v>
      </c>
      <c r="L13" s="250">
        <v>19</v>
      </c>
      <c r="M13" s="247"/>
      <c r="N13" s="247"/>
      <c r="O13" s="250"/>
      <c r="P13" s="250"/>
      <c r="Q13" s="247">
        <f t="shared" si="2"/>
        <v>77</v>
      </c>
      <c r="R13" s="247">
        <f t="shared" si="3"/>
        <v>65</v>
      </c>
      <c r="T13" s="24"/>
    </row>
    <row r="14" spans="1:32" ht="12">
      <c r="A14" s="214" t="s">
        <v>205</v>
      </c>
      <c r="B14" s="174" t="s">
        <v>215</v>
      </c>
      <c r="C14" s="246" t="s">
        <v>148</v>
      </c>
      <c r="D14" s="246" t="s">
        <v>283</v>
      </c>
      <c r="E14" s="35">
        <f t="shared" si="0"/>
        <v>0</v>
      </c>
      <c r="F14" s="35">
        <f t="shared" si="1"/>
        <v>3</v>
      </c>
      <c r="G14" s="175">
        <v>5</v>
      </c>
      <c r="H14" s="175">
        <v>25</v>
      </c>
      <c r="I14" s="174">
        <v>21</v>
      </c>
      <c r="J14" s="176">
        <v>25</v>
      </c>
      <c r="K14" s="175">
        <v>16</v>
      </c>
      <c r="L14" s="175">
        <v>25</v>
      </c>
      <c r="M14" s="174"/>
      <c r="N14" s="174"/>
      <c r="O14" s="175"/>
      <c r="P14" s="175"/>
      <c r="Q14" s="174">
        <f t="shared" si="2"/>
        <v>42</v>
      </c>
      <c r="R14" s="174">
        <f t="shared" si="3"/>
        <v>75</v>
      </c>
      <c r="T14" s="169"/>
      <c r="U14" s="169"/>
      <c r="V14" s="169"/>
      <c r="W14" s="340"/>
      <c r="X14" s="340"/>
      <c r="Y14" s="340"/>
      <c r="Z14" s="340"/>
      <c r="AA14" s="341"/>
      <c r="AB14" s="341"/>
      <c r="AC14" s="341"/>
      <c r="AD14" s="341"/>
      <c r="AE14" s="341"/>
      <c r="AF14" s="341"/>
    </row>
    <row r="15" spans="1:32" ht="12">
      <c r="A15" s="152" t="s">
        <v>206</v>
      </c>
      <c r="B15" s="151" t="s">
        <v>215</v>
      </c>
      <c r="C15" s="245" t="s">
        <v>153</v>
      </c>
      <c r="D15" s="245" t="s">
        <v>146</v>
      </c>
      <c r="E15" s="4">
        <f t="shared" si="0"/>
        <v>0</v>
      </c>
      <c r="F15" s="4">
        <f t="shared" si="1"/>
        <v>3</v>
      </c>
      <c r="G15" s="158">
        <v>21</v>
      </c>
      <c r="H15" s="158">
        <v>25</v>
      </c>
      <c r="I15" s="151">
        <v>21</v>
      </c>
      <c r="J15" s="161">
        <v>25</v>
      </c>
      <c r="K15" s="158">
        <v>17</v>
      </c>
      <c r="L15" s="158">
        <v>25</v>
      </c>
      <c r="M15" s="151"/>
      <c r="N15" s="151"/>
      <c r="O15" s="158"/>
      <c r="P15" s="158"/>
      <c r="Q15" s="151">
        <f t="shared" si="2"/>
        <v>59</v>
      </c>
      <c r="R15" s="151">
        <f t="shared" si="3"/>
        <v>75</v>
      </c>
      <c r="T15" s="169"/>
      <c r="U15" s="169"/>
      <c r="V15" s="169"/>
      <c r="W15" s="170"/>
      <c r="X15" s="169"/>
      <c r="Y15" s="169"/>
      <c r="Z15" s="171"/>
      <c r="AA15" s="169"/>
      <c r="AB15" s="172"/>
      <c r="AC15" s="169"/>
      <c r="AD15" s="169"/>
      <c r="AE15" s="172"/>
      <c r="AF15" s="169"/>
    </row>
    <row r="16" spans="1:32" ht="12">
      <c r="A16" s="152" t="s">
        <v>207</v>
      </c>
      <c r="B16" s="151" t="s">
        <v>215</v>
      </c>
      <c r="C16" s="152" t="s">
        <v>319</v>
      </c>
      <c r="D16" s="245" t="s">
        <v>148</v>
      </c>
      <c r="E16" s="4">
        <f t="shared" si="0"/>
        <v>3</v>
      </c>
      <c r="F16" s="4">
        <f t="shared" si="1"/>
        <v>0</v>
      </c>
      <c r="G16" s="158">
        <v>25</v>
      </c>
      <c r="H16" s="158">
        <v>13</v>
      </c>
      <c r="I16" s="151">
        <v>25</v>
      </c>
      <c r="J16" s="161">
        <v>14</v>
      </c>
      <c r="K16" s="158">
        <v>25</v>
      </c>
      <c r="L16" s="158">
        <v>13</v>
      </c>
      <c r="M16" s="151"/>
      <c r="N16" s="151"/>
      <c r="O16" s="158"/>
      <c r="P16" s="158"/>
      <c r="Q16" s="151">
        <f t="shared" si="2"/>
        <v>75</v>
      </c>
      <c r="R16" s="151">
        <f t="shared" si="3"/>
        <v>40</v>
      </c>
      <c r="T16" s="169"/>
      <c r="U16" s="169"/>
      <c r="V16" s="169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</row>
    <row r="17" spans="1:32" ht="12">
      <c r="A17" s="152" t="s">
        <v>208</v>
      </c>
      <c r="B17" s="151" t="s">
        <v>215</v>
      </c>
      <c r="C17" s="245" t="s">
        <v>146</v>
      </c>
      <c r="D17" s="245" t="s">
        <v>283</v>
      </c>
      <c r="E17" s="4">
        <f t="shared" si="0"/>
        <v>1</v>
      </c>
      <c r="F17" s="4">
        <f t="shared" si="1"/>
        <v>3</v>
      </c>
      <c r="G17" s="158">
        <v>18</v>
      </c>
      <c r="H17" s="158">
        <v>25</v>
      </c>
      <c r="I17" s="151">
        <v>14</v>
      </c>
      <c r="J17" s="161">
        <v>25</v>
      </c>
      <c r="K17" s="158">
        <v>25</v>
      </c>
      <c r="L17" s="158">
        <v>22</v>
      </c>
      <c r="M17" s="151">
        <v>16</v>
      </c>
      <c r="N17" s="151">
        <v>25</v>
      </c>
      <c r="O17" s="158"/>
      <c r="P17" s="158"/>
      <c r="Q17" s="151">
        <f t="shared" si="2"/>
        <v>73</v>
      </c>
      <c r="R17" s="151">
        <f t="shared" si="3"/>
        <v>97</v>
      </c>
      <c r="T17" s="169"/>
      <c r="U17" s="169"/>
      <c r="V17" s="169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</row>
    <row r="18" spans="1:32" ht="12.75">
      <c r="A18" s="152" t="s">
        <v>209</v>
      </c>
      <c r="B18" s="151" t="s">
        <v>215</v>
      </c>
      <c r="C18" s="245" t="s">
        <v>153</v>
      </c>
      <c r="D18" s="152" t="s">
        <v>319</v>
      </c>
      <c r="E18" s="4">
        <f t="shared" si="0"/>
        <v>0</v>
      </c>
      <c r="F18" s="4">
        <f t="shared" si="1"/>
        <v>3</v>
      </c>
      <c r="G18" s="158">
        <v>16</v>
      </c>
      <c r="H18" s="158">
        <v>25</v>
      </c>
      <c r="I18" s="151">
        <v>13</v>
      </c>
      <c r="J18" s="161">
        <v>25</v>
      </c>
      <c r="K18" s="158">
        <v>17</v>
      </c>
      <c r="L18" s="158">
        <v>25</v>
      </c>
      <c r="M18" s="151"/>
      <c r="N18" s="151"/>
      <c r="O18" s="158"/>
      <c r="P18" s="158"/>
      <c r="Q18" s="151">
        <f t="shared" si="2"/>
        <v>46</v>
      </c>
      <c r="R18" s="151">
        <f t="shared" si="3"/>
        <v>75</v>
      </c>
      <c r="T18" s="169"/>
      <c r="U18"/>
      <c r="V18"/>
      <c r="W18"/>
      <c r="X18"/>
      <c r="Y18"/>
      <c r="Z18"/>
      <c r="AA18"/>
      <c r="AB18" s="173"/>
      <c r="AC18" s="173"/>
      <c r="AD18" s="173"/>
      <c r="AE18" s="173"/>
      <c r="AF18" s="173"/>
    </row>
    <row r="19" spans="1:33" ht="12.75">
      <c r="A19" s="152" t="s">
        <v>210</v>
      </c>
      <c r="B19" s="151" t="s">
        <v>215</v>
      </c>
      <c r="C19" s="245" t="s">
        <v>146</v>
      </c>
      <c r="D19" s="245" t="s">
        <v>148</v>
      </c>
      <c r="E19" s="4">
        <f t="shared" si="0"/>
        <v>3</v>
      </c>
      <c r="F19" s="4">
        <f t="shared" si="1"/>
        <v>2</v>
      </c>
      <c r="G19" s="158">
        <v>25</v>
      </c>
      <c r="H19" s="158">
        <v>20</v>
      </c>
      <c r="I19" s="151">
        <v>14</v>
      </c>
      <c r="J19" s="161">
        <v>25</v>
      </c>
      <c r="K19" s="158">
        <v>18</v>
      </c>
      <c r="L19" s="158">
        <v>25</v>
      </c>
      <c r="M19" s="151">
        <v>25</v>
      </c>
      <c r="N19" s="151">
        <v>16</v>
      </c>
      <c r="O19" s="158">
        <v>15</v>
      </c>
      <c r="P19" s="158">
        <v>12</v>
      </c>
      <c r="Q19" s="151">
        <f t="shared" si="2"/>
        <v>97</v>
      </c>
      <c r="R19" s="151">
        <f t="shared" si="3"/>
        <v>98</v>
      </c>
      <c r="T19" s="169"/>
      <c r="U19"/>
      <c r="V19"/>
      <c r="W19"/>
      <c r="X19"/>
      <c r="Y19"/>
      <c r="Z19"/>
      <c r="AA19"/>
      <c r="AB19" s="173"/>
      <c r="AC19" s="173"/>
      <c r="AD19" s="173"/>
      <c r="AE19" s="173"/>
      <c r="AF19" s="173"/>
      <c r="AG19" s="14"/>
    </row>
    <row r="20" spans="1:33" ht="12.75">
      <c r="A20" s="152" t="s">
        <v>211</v>
      </c>
      <c r="B20" s="151" t="s">
        <v>215</v>
      </c>
      <c r="C20" s="152" t="s">
        <v>319</v>
      </c>
      <c r="D20" s="245" t="s">
        <v>146</v>
      </c>
      <c r="E20" s="4">
        <f t="shared" si="0"/>
        <v>3</v>
      </c>
      <c r="F20" s="4">
        <f t="shared" si="1"/>
        <v>0</v>
      </c>
      <c r="G20" s="158">
        <v>25</v>
      </c>
      <c r="H20" s="158">
        <v>10</v>
      </c>
      <c r="I20" s="151">
        <v>25</v>
      </c>
      <c r="J20" s="161">
        <v>19</v>
      </c>
      <c r="K20" s="158">
        <v>26</v>
      </c>
      <c r="L20" s="158">
        <v>24</v>
      </c>
      <c r="M20" s="151"/>
      <c r="N20" s="151"/>
      <c r="O20" s="158"/>
      <c r="P20" s="158"/>
      <c r="Q20" s="151">
        <f t="shared" si="2"/>
        <v>76</v>
      </c>
      <c r="R20" s="151">
        <f t="shared" si="3"/>
        <v>53</v>
      </c>
      <c r="T20" s="169"/>
      <c r="U20"/>
      <c r="V20"/>
      <c r="W20"/>
      <c r="X20"/>
      <c r="Y20"/>
      <c r="Z20"/>
      <c r="AA20"/>
      <c r="AB20" s="173"/>
      <c r="AC20" s="173"/>
      <c r="AD20" s="173"/>
      <c r="AE20" s="173"/>
      <c r="AF20" s="173"/>
      <c r="AG20" s="14"/>
    </row>
    <row r="21" spans="1:33" ht="12.75">
      <c r="A21" s="181" t="s">
        <v>212</v>
      </c>
      <c r="B21" s="180" t="s">
        <v>215</v>
      </c>
      <c r="C21" s="252" t="s">
        <v>283</v>
      </c>
      <c r="D21" s="252" t="s">
        <v>153</v>
      </c>
      <c r="E21" s="20">
        <f t="shared" si="0"/>
        <v>3</v>
      </c>
      <c r="F21" s="20">
        <f t="shared" si="1"/>
        <v>0</v>
      </c>
      <c r="G21" s="253">
        <v>25</v>
      </c>
      <c r="H21" s="253">
        <v>14</v>
      </c>
      <c r="I21" s="180">
        <v>25</v>
      </c>
      <c r="J21" s="254">
        <v>15</v>
      </c>
      <c r="K21" s="253">
        <v>25</v>
      </c>
      <c r="L21" s="253">
        <v>14</v>
      </c>
      <c r="M21" s="180"/>
      <c r="N21" s="180"/>
      <c r="O21" s="253"/>
      <c r="P21" s="253"/>
      <c r="Q21" s="180">
        <f t="shared" si="2"/>
        <v>75</v>
      </c>
      <c r="R21" s="180">
        <f t="shared" si="3"/>
        <v>43</v>
      </c>
      <c r="T21" s="169"/>
      <c r="U21"/>
      <c r="V21"/>
      <c r="W21"/>
      <c r="X21"/>
      <c r="Y21"/>
      <c r="Z21"/>
      <c r="AA21"/>
      <c r="AB21" s="173"/>
      <c r="AC21" s="173"/>
      <c r="AD21" s="173"/>
      <c r="AE21" s="173"/>
      <c r="AF21" s="173"/>
      <c r="AG21" s="14"/>
    </row>
    <row r="22" spans="1:33" ht="12.75">
      <c r="A22" s="192" t="s">
        <v>213</v>
      </c>
      <c r="B22" s="191" t="s">
        <v>215</v>
      </c>
      <c r="C22" s="255" t="s">
        <v>283</v>
      </c>
      <c r="D22" s="152" t="s">
        <v>319</v>
      </c>
      <c r="E22" s="193">
        <f t="shared" si="0"/>
        <v>0</v>
      </c>
      <c r="F22" s="193">
        <f t="shared" si="1"/>
        <v>3</v>
      </c>
      <c r="G22" s="194">
        <v>15</v>
      </c>
      <c r="H22" s="194">
        <v>25</v>
      </c>
      <c r="I22" s="191">
        <v>16</v>
      </c>
      <c r="J22" s="196">
        <v>25</v>
      </c>
      <c r="K22" s="194">
        <v>13</v>
      </c>
      <c r="L22" s="194">
        <v>25</v>
      </c>
      <c r="M22" s="191"/>
      <c r="N22" s="191"/>
      <c r="O22" s="194"/>
      <c r="P22" s="194"/>
      <c r="Q22" s="191">
        <f t="shared" si="2"/>
        <v>44</v>
      </c>
      <c r="R22" s="191">
        <f t="shared" si="3"/>
        <v>75</v>
      </c>
      <c r="T22" s="169"/>
      <c r="U22"/>
      <c r="V22"/>
      <c r="W22"/>
      <c r="X22"/>
      <c r="Y22"/>
      <c r="Z22"/>
      <c r="AA22"/>
      <c r="AB22" s="173"/>
      <c r="AC22" s="173"/>
      <c r="AD22" s="173"/>
      <c r="AE22" s="173"/>
      <c r="AF22" s="173"/>
      <c r="AG22" s="14"/>
    </row>
    <row r="23" spans="1:33" ht="12.75">
      <c r="A23" s="192" t="s">
        <v>214</v>
      </c>
      <c r="B23" s="191" t="s">
        <v>215</v>
      </c>
      <c r="C23" s="255" t="s">
        <v>148</v>
      </c>
      <c r="D23" s="255" t="s">
        <v>153</v>
      </c>
      <c r="E23" s="193">
        <f t="shared" si="0"/>
        <v>3</v>
      </c>
      <c r="F23" s="193">
        <f t="shared" si="1"/>
        <v>1</v>
      </c>
      <c r="G23" s="194">
        <v>25</v>
      </c>
      <c r="H23" s="194">
        <v>14</v>
      </c>
      <c r="I23" s="191">
        <v>19</v>
      </c>
      <c r="J23" s="196">
        <v>25</v>
      </c>
      <c r="K23" s="194">
        <v>25</v>
      </c>
      <c r="L23" s="194">
        <v>13</v>
      </c>
      <c r="M23" s="191">
        <v>25</v>
      </c>
      <c r="N23" s="191">
        <v>16</v>
      </c>
      <c r="O23" s="194"/>
      <c r="P23" s="194"/>
      <c r="Q23" s="191">
        <f t="shared" si="2"/>
        <v>94</v>
      </c>
      <c r="R23" s="191">
        <f t="shared" si="3"/>
        <v>68</v>
      </c>
      <c r="T23" s="169"/>
      <c r="U23"/>
      <c r="V23"/>
      <c r="W23"/>
      <c r="X23"/>
      <c r="Y23"/>
      <c r="Z23"/>
      <c r="AA23"/>
      <c r="AB23" s="173"/>
      <c r="AC23" s="173"/>
      <c r="AD23" s="173"/>
      <c r="AE23" s="173"/>
      <c r="AF23" s="173"/>
      <c r="AG23" s="14"/>
    </row>
    <row r="24" spans="1:18" ht="12.75">
      <c r="A24" s="68"/>
      <c r="B24" s="68"/>
      <c r="C24" s="5"/>
      <c r="D24" s="5"/>
      <c r="E24" s="5"/>
      <c r="F24" s="5"/>
      <c r="G24" s="5"/>
      <c r="H24" s="5"/>
      <c r="I24" s="5"/>
      <c r="J24" s="70"/>
      <c r="K24" s="5"/>
      <c r="L24" s="5"/>
      <c r="M24" s="5"/>
      <c r="N24" s="5"/>
      <c r="O24" s="5"/>
      <c r="P24" s="5"/>
      <c r="Q24" s="5"/>
      <c r="R24" s="5"/>
    </row>
    <row r="25" spans="1:18" ht="12.75">
      <c r="A25" s="68"/>
      <c r="B25" s="68"/>
      <c r="C25" s="5"/>
      <c r="D25" s="5"/>
      <c r="E25" s="5"/>
      <c r="F25" s="5"/>
      <c r="G25" s="5"/>
      <c r="H25" s="5"/>
      <c r="I25" s="5"/>
      <c r="J25" s="70"/>
      <c r="K25" s="5"/>
      <c r="L25" s="5"/>
      <c r="M25" s="5"/>
      <c r="N25" s="5"/>
      <c r="O25" s="5"/>
      <c r="P25" s="5"/>
      <c r="Q25" s="5"/>
      <c r="R25" s="5"/>
    </row>
    <row r="26" spans="1:18" ht="12.75">
      <c r="A26" s="68"/>
      <c r="B26" s="68"/>
      <c r="C26" s="5"/>
      <c r="D26" s="5"/>
      <c r="E26" s="5"/>
      <c r="F26" s="5"/>
      <c r="G26" s="5"/>
      <c r="H26" s="5"/>
      <c r="I26" s="5"/>
      <c r="J26" s="70"/>
      <c r="K26" s="5"/>
      <c r="L26" s="5"/>
      <c r="M26" s="5"/>
      <c r="N26" s="5"/>
      <c r="O26" s="5"/>
      <c r="P26" s="5"/>
      <c r="Q26" s="5"/>
      <c r="R26" s="5"/>
    </row>
    <row r="27" spans="1:18" ht="12.75">
      <c r="A27" s="68"/>
      <c r="B27" s="68"/>
      <c r="C27" s="5"/>
      <c r="D27" s="5"/>
      <c r="E27" s="5"/>
      <c r="F27" s="5"/>
      <c r="G27" s="5"/>
      <c r="H27" s="5"/>
      <c r="I27" s="5"/>
      <c r="J27" s="70"/>
      <c r="K27" s="5"/>
      <c r="L27" s="5"/>
      <c r="M27" s="5"/>
      <c r="N27" s="5"/>
      <c r="O27" s="5"/>
      <c r="P27" s="5"/>
      <c r="Q27" s="5"/>
      <c r="R27" s="5"/>
    </row>
    <row r="28" spans="1:18" ht="12.75">
      <c r="A28" s="68"/>
      <c r="B28" s="68"/>
      <c r="C28" s="5"/>
      <c r="D28" s="5"/>
      <c r="E28" s="5"/>
      <c r="F28" s="5"/>
      <c r="G28" s="5"/>
      <c r="H28" s="5"/>
      <c r="I28" s="5"/>
      <c r="J28" s="70"/>
      <c r="K28" s="5"/>
      <c r="L28" s="5"/>
      <c r="M28" s="5"/>
      <c r="N28" s="5"/>
      <c r="O28" s="5"/>
      <c r="P28" s="5"/>
      <c r="Q28" s="5"/>
      <c r="R28" s="5"/>
    </row>
    <row r="29" spans="1:18" ht="12.75">
      <c r="A29" s="68"/>
      <c r="B29" s="68"/>
      <c r="C29" s="5"/>
      <c r="D29" s="5"/>
      <c r="E29" s="5"/>
      <c r="F29" s="5"/>
      <c r="G29" s="5"/>
      <c r="H29" s="5"/>
      <c r="I29" s="5"/>
      <c r="J29" s="70"/>
      <c r="K29" s="5"/>
      <c r="L29" s="5"/>
      <c r="M29" s="5"/>
      <c r="N29" s="5"/>
      <c r="O29" s="5"/>
      <c r="P29" s="5"/>
      <c r="Q29" s="5"/>
      <c r="R29" s="5"/>
    </row>
    <row r="30" spans="1:18" ht="12.75">
      <c r="A30" s="68"/>
      <c r="B30" s="68"/>
      <c r="C30" s="5"/>
      <c r="D30" s="5"/>
      <c r="E30" s="5"/>
      <c r="F30" s="5"/>
      <c r="G30" s="5"/>
      <c r="H30" s="5"/>
      <c r="I30" s="5"/>
      <c r="J30" s="70"/>
      <c r="K30" s="5"/>
      <c r="L30" s="5"/>
      <c r="M30" s="5"/>
      <c r="N30" s="5"/>
      <c r="O30" s="5"/>
      <c r="P30" s="5"/>
      <c r="Q30" s="5"/>
      <c r="R30" s="5"/>
    </row>
    <row r="31" spans="1:18" ht="12.75">
      <c r="A31" s="68"/>
      <c r="B31" s="68"/>
      <c r="C31" s="5"/>
      <c r="D31" s="5"/>
      <c r="E31" s="5"/>
      <c r="F31" s="5"/>
      <c r="G31" s="5"/>
      <c r="H31" s="5"/>
      <c r="I31" s="5"/>
      <c r="J31" s="70"/>
      <c r="K31" s="5"/>
      <c r="L31" s="5"/>
      <c r="M31" s="5"/>
      <c r="N31" s="5"/>
      <c r="O31" s="5"/>
      <c r="P31" s="5"/>
      <c r="Q31" s="5"/>
      <c r="R31" s="5"/>
    </row>
    <row r="32" spans="1:18" ht="12.75">
      <c r="A32" s="68"/>
      <c r="B32" s="68"/>
      <c r="C32" s="5"/>
      <c r="D32" s="5"/>
      <c r="E32" s="5"/>
      <c r="F32" s="5"/>
      <c r="G32" s="5"/>
      <c r="H32" s="5"/>
      <c r="I32" s="5"/>
      <c r="J32" s="70"/>
      <c r="K32" s="5"/>
      <c r="L32" s="5"/>
      <c r="M32" s="5"/>
      <c r="N32" s="5"/>
      <c r="O32" s="5"/>
      <c r="P32" s="5"/>
      <c r="Q32" s="5"/>
      <c r="R32" s="5"/>
    </row>
    <row r="33" spans="1:18" ht="12.75">
      <c r="A33" s="68"/>
      <c r="B33" s="68"/>
      <c r="C33" s="5"/>
      <c r="D33" s="5"/>
      <c r="E33" s="5"/>
      <c r="F33" s="5"/>
      <c r="G33" s="5"/>
      <c r="H33" s="5"/>
      <c r="I33" s="5"/>
      <c r="J33" s="70"/>
      <c r="K33" s="5"/>
      <c r="L33" s="5"/>
      <c r="M33" s="5"/>
      <c r="N33" s="5"/>
      <c r="O33" s="5"/>
      <c r="P33" s="5"/>
      <c r="Q33" s="5"/>
      <c r="R33" s="5"/>
    </row>
    <row r="34" spans="1:18" ht="12.75">
      <c r="A34" s="68"/>
      <c r="B34" s="68"/>
      <c r="C34" s="5"/>
      <c r="D34" s="5"/>
      <c r="E34" s="5"/>
      <c r="F34" s="5"/>
      <c r="G34" s="5"/>
      <c r="H34" s="5"/>
      <c r="I34" s="5"/>
      <c r="J34" s="70"/>
      <c r="K34" s="5"/>
      <c r="L34" s="5"/>
      <c r="M34" s="5"/>
      <c r="N34" s="5"/>
      <c r="O34" s="5"/>
      <c r="P34" s="5"/>
      <c r="Q34" s="5"/>
      <c r="R34" s="5"/>
    </row>
    <row r="35" spans="1:18" ht="12.75">
      <c r="A35" s="68"/>
      <c r="B35" s="68"/>
      <c r="C35" s="14"/>
      <c r="D35" s="14"/>
      <c r="E35" s="148"/>
      <c r="F35" s="5"/>
      <c r="G35" s="5"/>
      <c r="H35" s="5"/>
      <c r="I35" s="5"/>
      <c r="J35" s="70"/>
      <c r="K35" s="5"/>
      <c r="L35" s="5"/>
      <c r="M35" s="5"/>
      <c r="N35" s="5"/>
      <c r="O35" s="5"/>
      <c r="P35" s="5"/>
      <c r="Q35" s="5"/>
      <c r="R35" s="5"/>
    </row>
  </sheetData>
  <sheetProtection selectLockedCells="1" selectUnlockedCells="1"/>
  <mergeCells count="18">
    <mergeCell ref="Q3:R3"/>
    <mergeCell ref="A1:AF1"/>
    <mergeCell ref="C2:D2"/>
    <mergeCell ref="E2:F2"/>
    <mergeCell ref="G2:R2"/>
    <mergeCell ref="W2:Z2"/>
    <mergeCell ref="AA2:AC2"/>
    <mergeCell ref="AD2:AF2"/>
    <mergeCell ref="W14:Z14"/>
    <mergeCell ref="AA14:AC14"/>
    <mergeCell ref="AD14:AF14"/>
    <mergeCell ref="AG2:AL2"/>
    <mergeCell ref="E3:F3"/>
    <mergeCell ref="G3:H3"/>
    <mergeCell ref="I3:J3"/>
    <mergeCell ref="K3:L3"/>
    <mergeCell ref="M3:N3"/>
    <mergeCell ref="O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1"/>
  <sheetViews>
    <sheetView showGridLines="0" zoomScalePageLayoutView="0" workbookViewId="0" topLeftCell="A1">
      <selection activeCell="H9" sqref="H9"/>
    </sheetView>
  </sheetViews>
  <sheetFormatPr defaultColWidth="11.421875" defaultRowHeight="12.75"/>
  <cols>
    <col min="1" max="1" width="6.421875" style="150" customWidth="1"/>
    <col min="2" max="2" width="9.28125" style="150" customWidth="1"/>
    <col min="3" max="3" width="24.421875" style="76" customWidth="1"/>
    <col min="4" max="4" width="23.421875" style="76" customWidth="1"/>
    <col min="5" max="5" width="2.00390625" style="87" customWidth="1"/>
    <col min="6" max="6" width="2.00390625" style="22" customWidth="1"/>
    <col min="7" max="13" width="3.00390625" style="22" customWidth="1"/>
    <col min="14" max="14" width="3.00390625" style="78" customWidth="1"/>
    <col min="15" max="16" width="3.00390625" style="22" customWidth="1"/>
    <col min="17" max="18" width="3.421875" style="22" customWidth="1"/>
    <col min="19" max="19" width="4.140625" style="14" customWidth="1"/>
    <col min="20" max="20" width="2.00390625" style="22" customWidth="1"/>
    <col min="21" max="21" width="24.421875" style="22" customWidth="1"/>
    <col min="22" max="22" width="7.421875" style="22" customWidth="1"/>
    <col min="23" max="23" width="5.00390625" style="22" customWidth="1"/>
    <col min="24" max="24" width="4.7109375" style="22" customWidth="1"/>
    <col min="25" max="25" width="4.421875" style="22" customWidth="1"/>
    <col min="26" max="26" width="4.421875" style="0" customWidth="1"/>
    <col min="27" max="27" width="4.7109375" style="22" customWidth="1"/>
    <col min="28" max="28" width="4.421875" style="22" customWidth="1"/>
    <col min="29" max="29" width="5.140625" style="22" customWidth="1"/>
    <col min="30" max="30" width="4.7109375" style="22" customWidth="1"/>
    <col min="31" max="31" width="5.00390625" style="22" customWidth="1"/>
    <col min="32" max="32" width="5.140625" style="22" customWidth="1"/>
    <col min="33" max="38" width="3.28125" style="76" customWidth="1"/>
    <col min="39" max="16384" width="11.421875" style="76" customWidth="1"/>
  </cols>
  <sheetData>
    <row r="1" spans="1:32" ht="128.2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</row>
    <row r="2" spans="1:38" ht="12">
      <c r="A2" s="151"/>
      <c r="B2" s="151"/>
      <c r="C2" s="334" t="s">
        <v>0</v>
      </c>
      <c r="D2" s="334"/>
      <c r="E2" s="337"/>
      <c r="F2" s="337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5"/>
      <c r="T2" s="6"/>
      <c r="U2" s="6" t="s">
        <v>1</v>
      </c>
      <c r="V2" s="153" t="s">
        <v>1</v>
      </c>
      <c r="W2" s="339" t="s">
        <v>2</v>
      </c>
      <c r="X2" s="339"/>
      <c r="Y2" s="339"/>
      <c r="Z2" s="339"/>
      <c r="AA2" s="333" t="s">
        <v>4</v>
      </c>
      <c r="AB2" s="333"/>
      <c r="AC2" s="333"/>
      <c r="AD2" s="333" t="s">
        <v>3</v>
      </c>
      <c r="AE2" s="333"/>
      <c r="AF2" s="333"/>
      <c r="AG2" s="333" t="s">
        <v>134</v>
      </c>
      <c r="AH2" s="333"/>
      <c r="AI2" s="333"/>
      <c r="AJ2" s="333"/>
      <c r="AK2" s="333"/>
      <c r="AL2" s="333"/>
    </row>
    <row r="3" spans="1:38" ht="12">
      <c r="A3" s="152" t="s">
        <v>5</v>
      </c>
      <c r="B3" s="152" t="s">
        <v>6</v>
      </c>
      <c r="C3" s="152" t="s">
        <v>7</v>
      </c>
      <c r="D3" s="152" t="s">
        <v>8</v>
      </c>
      <c r="E3" s="334" t="s">
        <v>4</v>
      </c>
      <c r="F3" s="334"/>
      <c r="G3" s="335">
        <v>1</v>
      </c>
      <c r="H3" s="335"/>
      <c r="I3" s="334">
        <v>2</v>
      </c>
      <c r="J3" s="334"/>
      <c r="K3" s="335">
        <v>3</v>
      </c>
      <c r="L3" s="335"/>
      <c r="M3" s="334">
        <v>4</v>
      </c>
      <c r="N3" s="334"/>
      <c r="O3" s="335">
        <v>5</v>
      </c>
      <c r="P3" s="335"/>
      <c r="Q3" s="334" t="s">
        <v>9</v>
      </c>
      <c r="R3" s="334"/>
      <c r="S3" s="5"/>
      <c r="T3" s="6" t="s">
        <v>10</v>
      </c>
      <c r="U3" s="6" t="s">
        <v>11</v>
      </c>
      <c r="V3" s="153" t="s">
        <v>3</v>
      </c>
      <c r="W3" s="154" t="s">
        <v>9</v>
      </c>
      <c r="X3" s="153" t="s">
        <v>12</v>
      </c>
      <c r="Y3" s="153" t="s">
        <v>13</v>
      </c>
      <c r="Z3" s="153" t="s">
        <v>14</v>
      </c>
      <c r="AA3" s="153" t="s">
        <v>12</v>
      </c>
      <c r="AB3" s="155" t="s">
        <v>13</v>
      </c>
      <c r="AC3" s="153" t="s">
        <v>16</v>
      </c>
      <c r="AD3" s="153" t="s">
        <v>12</v>
      </c>
      <c r="AE3" s="155" t="s">
        <v>13</v>
      </c>
      <c r="AF3" s="153" t="s">
        <v>16</v>
      </c>
      <c r="AG3" s="156" t="s">
        <v>135</v>
      </c>
      <c r="AH3" s="156" t="s">
        <v>136</v>
      </c>
      <c r="AI3" s="156" t="s">
        <v>137</v>
      </c>
      <c r="AJ3" s="156" t="s">
        <v>138</v>
      </c>
      <c r="AK3" s="156" t="s">
        <v>139</v>
      </c>
      <c r="AL3" s="156" t="s">
        <v>140</v>
      </c>
    </row>
    <row r="4" spans="1:38" ht="12">
      <c r="A4" s="152" t="s">
        <v>216</v>
      </c>
      <c r="B4" s="151" t="s">
        <v>217</v>
      </c>
      <c r="C4" s="152" t="s">
        <v>145</v>
      </c>
      <c r="D4" s="152" t="s">
        <v>143</v>
      </c>
      <c r="E4" s="4">
        <f aca="true" t="shared" si="0" ref="E4:E21">SUM(IF(G4&gt;H4,1,0))+SUM(IF(I4&gt;J4,1,0))+SUM(IF(K4&gt;L4,1,0))+SUM(IF(M4&gt;N4,1,0))+SUM(IF(O4&gt;P4,1,0))</f>
        <v>0</v>
      </c>
      <c r="F4" s="4">
        <f aca="true" t="shared" si="1" ref="F4:F21">SUM(IF(H4&gt;G4,1,0))+SUM(IF(J4&gt;I4,1,0))+SUM(IF(L4&gt;K4,1,0))+SUM(IF(N4&gt;M4,1,0))+SUM(IF(P4&gt;O4,1,0))</f>
        <v>3</v>
      </c>
      <c r="G4" s="158">
        <v>6</v>
      </c>
      <c r="H4" s="158">
        <v>25</v>
      </c>
      <c r="I4" s="151">
        <v>16</v>
      </c>
      <c r="J4" s="151">
        <v>25</v>
      </c>
      <c r="K4" s="158">
        <v>8</v>
      </c>
      <c r="L4" s="158">
        <v>25</v>
      </c>
      <c r="M4" s="151"/>
      <c r="N4" s="151"/>
      <c r="O4" s="158"/>
      <c r="P4" s="158"/>
      <c r="Q4" s="151">
        <f aca="true" t="shared" si="2" ref="Q4:Q21">G4+I4+K4+M4+O4</f>
        <v>30</v>
      </c>
      <c r="R4" s="151">
        <f aca="true" t="shared" si="3" ref="R4:R21">H4+J4+L4+N4+P4</f>
        <v>75</v>
      </c>
      <c r="T4" s="3">
        <v>1</v>
      </c>
      <c r="U4" s="152" t="s">
        <v>146</v>
      </c>
      <c r="V4" s="152">
        <f>AG4*3+AH4*3+AI4*2+AJ4*1</f>
        <v>27</v>
      </c>
      <c r="W4" s="177">
        <f>X4+Y4+Z4</f>
        <v>9</v>
      </c>
      <c r="X4" s="163">
        <f>COUNTIF($E$5,"=3")+COUNTIF($F$7,"=3")+COUNTIF($F$8,"=3")+COUNTIF($F$11,"=3")+COUNTIF($E$13,"=3")+COUNTIF($E$14,"=3")+COUNTIF($E$17,"=3")+COUNTIF($F$19,"=3")+COUNTIF($F$20,"=3")</f>
        <v>9</v>
      </c>
      <c r="Y4" s="151">
        <f>SUM(IF($E$5&lt;$F$5,1,0))+SUM(IF($F$7&lt;$E$7,1,0))+SUM(IF($F$8&lt;$E$8,1,0))+SUM(IF($F$11&lt;$E$11,1,0))+SUM(IF($E$13&lt;$F$13,1,0))+SUM(IF($E$14&lt;$F$14,1,0))+SUM(IF($E$17&lt;$F$17,1,0))+SUM(IF($F$19&lt;$E$19,1,0))+SUM(IF($F$20&lt;$E$20,1,0))</f>
        <v>0</v>
      </c>
      <c r="Z4" s="152"/>
      <c r="AA4" s="151">
        <f>$E$5+$F$7+$F$8+$F$11+$E$13+$E$14+$E$17+$F$19+$F$20</f>
        <v>27</v>
      </c>
      <c r="AB4" s="151">
        <f>$F$5+$E$7+$E$8+$E$11+$F$13+$F$14+$F$17+$E$19+$E$20</f>
        <v>0</v>
      </c>
      <c r="AC4" s="151" t="str">
        <f>IF(AB4=0,"MAX",AA4/AB4)</f>
        <v>MAX</v>
      </c>
      <c r="AD4" s="151">
        <f>$Q$5+$R$7+$R$8+$R$11+$Q$13+$Q$14+$Q$17+$R$19+$R$20</f>
        <v>675</v>
      </c>
      <c r="AE4" s="151">
        <f>$R$5+$Q$7+$Q$8+$Q$11+$R$13+$R$14+$R$17+$Q$19+$Q$20</f>
        <v>383</v>
      </c>
      <c r="AF4" s="151">
        <f>IF(AE4=0,"MAX",AD4/AE4)</f>
        <v>1.762402088772846</v>
      </c>
      <c r="AG4" s="151">
        <f>SUM(IF(AND($E$5=3,$F$5=0),1,0))+SUM(IF(AND($F$7=3,$E$7=0),1,0))+SUM(IF(AND($F$8=3,$E$8=0),1,0))+SUM(IF(AND($F$11=3,$E$11=0),1,0))+SUM(IF(AND($E$13=3,$F$13=0),1,0))+SUM(IF(AND($E$14=3,$F$14=0),1,0))+SUM(IF(AND($E$17=3,$F$17=0),1,0))+SUM(IF(AND($F$19=3,$E$19=0),1,0))+SUM(IF(AND($F$20=3,$E$20=0),1,0))</f>
        <v>9</v>
      </c>
      <c r="AH4" s="151">
        <f>SUM(IF(AND($E$5=3,$F$5=1),1,0))+SUM(IF(AND($F$7=3,$E$7=1),1,0))+SUM(IF(AND($F$8=3,$E$8=1),1,0))+SUM(IF(AND($F$11=3,$E$11=1),1,0))+SUM(IF(AND($E$13=3,$F$13=1),1,0))+SUM(IF(AND($E$14=3,$F$14=1),1,0))+SUM(IF(AND($E$17=3,$F$17=1),1,0))+SUM(IF(AND($F$19=3,$E$19=1),1,0))+SUM(IF(AND($F$20=3,$E$20=1),1,0))</f>
        <v>0</v>
      </c>
      <c r="AI4" s="151">
        <f>SUM(IF(AND($E$5=3,$F$5=2),1,0))+SUM(IF(AND($F$7=3,$E$7=2),1,0))+SUM(IF(AND($F$8=3,$E$8=2),1,0))+SUM(IF(AND($F$11=3,$E$11=2),1,0))+SUM(IF(AND($E$13=3,$F$13=2),1,0))+SUM(IF(AND($E$14=3,$F$14=2),1,0))+SUM(IF(AND($E$17=3,$F$17=2),1,0))+SUM(IF(AND($F$19=3,$E$19=2),1,0))+SUM(IF(AND($F$20=3,$E$20=2),1,0))</f>
        <v>0</v>
      </c>
      <c r="AJ4" s="151">
        <f>SUM(IF(AND($E$5=2,$F$5=3),1,0))+SUM(IF(AND($F$7=2,$E$7=3),1,0))+SUM(IF(AND($F$8=2,$E$8=3),1,0))+SUM(IF(AND($F$11=2,$E$11=3),1,0))+SUM(IF(AND($E$13=2,$F$13=3),1,0))+SUM(IF(AND($E$14=2,$F$14=3),1,0))+SUM(IF(AND($E$17=2,$F$17=3),1,0))+SUM(IF(AND($F$19=2,$E$19=3),1,0))+SUM(IF(AND($F$20=2,$E$20=3),1,0))</f>
        <v>0</v>
      </c>
      <c r="AK4" s="151">
        <f>SUM(IF(AND($E$5=1,$F$5=3),1,0))+SUM(IF(AND($F$7=1,$E$7=3),1,0))+SUM(IF(AND($F$8=1,$E$8=3),1,0))+SUM(IF(AND($F$11=1,$E$11=3),1,0))+SUM(IF(AND($E$13=1,$F$13=3),1,0))+SUM(IF(AND($E$14=1,$F$14=3),1,0))+SUM(IF(AND($E$17=1,$F$17=3),1,0))+SUM(IF(AND($F$19=1,$E$19=3),1,0))+SUM(IF(AND($F$20=1,$E$20=3),1,0))</f>
        <v>0</v>
      </c>
      <c r="AL4" s="151">
        <f>SUM(IF(AND($E$5=0,$F$5=3),1,0))+SUM(IF(AND($F$7=0,$E$7=3),1,0))+SUM(IF(AND($F$8=0,$E$8=3),1,0))+SUM(IF(AND($F$11=0,$E$11=3),1,0))+SUM(IF(AND($E$13=0,$F$13=3),1,0))+SUM(IF(AND($E$14=0,$F$14=3),1,0))+SUM(IF(AND($E$17=0,$F$17=3),1,0))+SUM(IF(AND($F$19=0,$E$19=3),1,0))+SUM(IF(AND($F$20=0,$E$20=3),1,0))</f>
        <v>0</v>
      </c>
    </row>
    <row r="5" spans="1:38" ht="12">
      <c r="A5" s="152" t="s">
        <v>218</v>
      </c>
      <c r="B5" s="151" t="s">
        <v>217</v>
      </c>
      <c r="C5" s="152" t="s">
        <v>146</v>
      </c>
      <c r="D5" s="152" t="s">
        <v>284</v>
      </c>
      <c r="E5" s="4">
        <f t="shared" si="0"/>
        <v>3</v>
      </c>
      <c r="F5" s="4">
        <f t="shared" si="1"/>
        <v>0</v>
      </c>
      <c r="G5" s="158">
        <v>25</v>
      </c>
      <c r="H5" s="158">
        <v>8</v>
      </c>
      <c r="I5" s="151">
        <v>25</v>
      </c>
      <c r="J5" s="151">
        <v>11</v>
      </c>
      <c r="K5" s="158">
        <v>25</v>
      </c>
      <c r="L5" s="158">
        <v>14</v>
      </c>
      <c r="M5" s="151"/>
      <c r="N5" s="151"/>
      <c r="O5" s="158"/>
      <c r="P5" s="158"/>
      <c r="Q5" s="151">
        <f t="shared" si="2"/>
        <v>75</v>
      </c>
      <c r="R5" s="151">
        <f t="shared" si="3"/>
        <v>33</v>
      </c>
      <c r="T5" s="3">
        <v>2</v>
      </c>
      <c r="U5" s="152" t="s">
        <v>143</v>
      </c>
      <c r="V5" s="152">
        <f>AG5*3+AH5*3+AI5*2+AJ5*1</f>
        <v>12</v>
      </c>
      <c r="W5" s="177">
        <f>X5+Y5+Z5</f>
        <v>8</v>
      </c>
      <c r="X5" s="4">
        <f>COUNTIF($F$4,"=3")+COUNTIF($E$7,"=3")+COUNTIF($F$9,"=3")+COUNTIF($E$10,"=3")+COUNTIF($F$13,"=3")+COUNTIF($E$15,"=3")+COUNTIF($F$16,"=3")+COUNTIF($E$19,"=3")+COUNTIF($F$21,"=3")</f>
        <v>4</v>
      </c>
      <c r="Y5" s="4">
        <f>SUM(IF($F$4&lt;$E$4,1,0))+SUM(IF($E$7&lt;$F$7,1,0))+SUM(IF($F$9&lt;$E$9,1,0))+SUM(IF($E$10&lt;$F$10,1,0))+SUM(IF($F$13&lt;$E$13,1,0))+SUM(IF($E$15&lt;$F$15,1,0))+SUM(IF($F$16&lt;$E$16,1,0))+SUM(IF($E$19&lt;$F$19,1,0))+SUM(IF($F$21&lt;$E$21,1,0))</f>
        <v>4</v>
      </c>
      <c r="Z5" s="3"/>
      <c r="AA5" s="4">
        <f>$F$4+$E$7+$F$9+$E$10+$F$13+$E$15+$F$16+$E$19+$F$21</f>
        <v>13</v>
      </c>
      <c r="AB5" s="4">
        <f>$E$4+$F$7+$E$9+$F$10+$E$13+$F$15+$E$16+$F$19+$E$21</f>
        <v>12</v>
      </c>
      <c r="AC5" s="151">
        <f>IF(AB5=0,"MAX",AA5/AB5)</f>
        <v>1.0833333333333333</v>
      </c>
      <c r="AD5" s="4">
        <f>$R$4+$Q$7+$R$9+$Q$10+$R$13+$Q$15+$R$16+$Q$19+$R$21</f>
        <v>528</v>
      </c>
      <c r="AE5" s="4">
        <f>$Q$4+$R$7+$Q$9+$R$10+$Q$13+$R$15+$Q$16+$R$19+$Q$21</f>
        <v>518</v>
      </c>
      <c r="AF5" s="151">
        <f>IF(AE5=0,"MAX",AD5/AE5)</f>
        <v>1.0193050193050193</v>
      </c>
      <c r="AG5" s="4">
        <f>SUM(IF(AND($F$4=3,$E$4=0),1,0))+SUM(IF(AND($E$7=3,$F$7=0),1,0))+SUM(IF(AND($F$9=3,$E$9=0),1,0))+SUM(IF(AND($E$10=3,$F$10=0),1,0))+SUM(IF(AND($F$13=3,$E$13=0),1,0))+SUM(IF(AND($E$15=3,$F$15=0),1,0))+SUM(IF(AND($F$16=3,$E$16=0),1,0))+SUM(IF(AND($E$19=3,$F$19=0),1,0))+SUM(IF(AND($F$21=3,$E$21=0),1,0))</f>
        <v>4</v>
      </c>
      <c r="AH5" s="4">
        <f>SUM(IF(AND($F$4=3,$E$4=1),1,0))+SUM(IF(AND($E$7=3,$F$7=1),1,0))+SUM(IF(AND($F$9=3,$E$9=1),1,0))+SUM(IF(AND($E$10=3,$F$10=1),1,0))+SUM(IF(AND($F$13=3,$E$13=1),1,0))+SUM(IF(AND($E$15=3,$F$15=1),1,0))+SUM(IF(AND($F$16=3,$E$16=1),1,0))+SUM(IF(AND($E$19=3,$F$19=1),1,0))+SUM(IF(AND($F$21=3,$E$21=1),1,0))</f>
        <v>0</v>
      </c>
      <c r="AI5" s="4">
        <f>SUM(IF(AND($F$4=3,$E$4=2),1,0))+SUM(IF(AND($E$7=3,$F$7=2),1,0))+SUM(IF(AND($F$9=3,$E$9=2),1,0))+SUM(IF(AND($E$10=3,$F$10=2),1,0))+SUM(IF(AND($F$13=3,$E$13=2),1,0))+SUM(IF(AND($E$15=3,$F$15=2),1,0))+SUM(IF(AND($F$16=3,$E$16=2),1,0))+SUM(IF(AND($E$19=3,$F$19=2),1,0))+SUM(IF(AND($F$21=3,$E$21=2),1,0))</f>
        <v>0</v>
      </c>
      <c r="AJ5" s="4">
        <f>SUM(IF(AND($F$4=2,$E$4=3),1,0))+SUM(IF(AND($E$7=2,$F$7=3),1,0))+SUM(IF(AND($F$9=2,$E$9=3),1,0))+SUM(IF(AND($E$10=2,$F$10=3),1,0))+SUM(IF(AND($F$13=2,$E$13=3),1,0))+SUM(IF(AND($E$15=2,$F$15=3),1,0))+SUM(IF(AND($F$16=2,$E$16=3),1,0))+SUM(IF(AND($E$19=2,$F$19=3),1,0))+SUM(IF(AND($F$21=2,$E$21=3),1,0))</f>
        <v>0</v>
      </c>
      <c r="AK5" s="4">
        <f>SUM(IF(AND($F$4=1,$E$4=3),1,0))+SUM(IF(AND($E$7=1,$F$7=3),1,0))+SUM(IF(AND($F$9=1,$E$9=3),1,0))+SUM(IF(AND($E$10=1,$F$10=3),1,0))+SUM(IF(AND($F$13=1,$E$13=3),1,0))+SUM(IF(AND($E$15=1,$F$15=3),1,0))+SUM(IF(AND($F$16=1,$E$16=3),1,0))+SUM(IF(AND($E$19=1,$F$19=3),1,0))+SUM(IF(AND($F$21=1,$E$21=3),1,0))</f>
        <v>1</v>
      </c>
      <c r="AL5" s="4">
        <f>SUM(IF(AND($F$4=0,$E$4=3),1,0))+SUM(IF(AND($E$7=0,$F$7=3),1,0))+SUM(IF(AND($F$9=0,$E$9=3),1,0))+SUM(IF(AND($E$10=0,$F$10=3),1,0))+SUM(IF(AND($F$13=0,$E$13=3),1,0))+SUM(IF(AND($E$15=0,$F$15=3),1,0))+SUM(IF(AND($F$16=0,$E$16=3),1,0))+SUM(IF(AND($E$19=0,$F$19=3),1,0))+SUM(IF(AND($F$21=0,$E$21=3),1,0))</f>
        <v>3</v>
      </c>
    </row>
    <row r="6" spans="1:38" ht="12">
      <c r="A6" s="152" t="s">
        <v>219</v>
      </c>
      <c r="B6" s="151" t="s">
        <v>217</v>
      </c>
      <c r="C6" s="152" t="s">
        <v>284</v>
      </c>
      <c r="D6" s="152" t="s">
        <v>145</v>
      </c>
      <c r="E6" s="4">
        <f t="shared" si="0"/>
        <v>1</v>
      </c>
      <c r="F6" s="4">
        <f t="shared" si="1"/>
        <v>3</v>
      </c>
      <c r="G6" s="158">
        <v>12</v>
      </c>
      <c r="H6" s="158">
        <v>25</v>
      </c>
      <c r="I6" s="151">
        <v>25</v>
      </c>
      <c r="J6" s="151">
        <v>22</v>
      </c>
      <c r="K6" s="158">
        <v>20</v>
      </c>
      <c r="L6" s="158">
        <v>25</v>
      </c>
      <c r="M6" s="151">
        <v>16</v>
      </c>
      <c r="N6" s="151">
        <v>25</v>
      </c>
      <c r="O6" s="158"/>
      <c r="P6" s="158"/>
      <c r="Q6" s="151">
        <f t="shared" si="2"/>
        <v>73</v>
      </c>
      <c r="R6" s="151">
        <f t="shared" si="3"/>
        <v>97</v>
      </c>
      <c r="T6" s="3">
        <v>3</v>
      </c>
      <c r="U6" s="152" t="s">
        <v>145</v>
      </c>
      <c r="V6" s="152">
        <f>AG6*3+AH6*3+AI6*2+AJ6*1</f>
        <v>8</v>
      </c>
      <c r="W6" s="177">
        <f>X6+Y6+Z6</f>
        <v>9</v>
      </c>
      <c r="X6" s="4">
        <f>COUNTIF($E$4,"=3")+COUNTIF($F$6,"=3")+COUNTIF($E$8,"=3")+COUNTIF($F$10,"=3")+COUNTIF($E$12,"=3")+COUNTIF($F$14,"=3")+COUNTIF($E$16,"=3")+COUNTIF($F$18,"=3")+COUNTIF($E$20,"=3")</f>
        <v>3</v>
      </c>
      <c r="Y6" s="151">
        <f>SUM(IF($E$4&lt;$F$4,1,0))+SUM(IF($F$6&lt;$E$6,1,0))+SUM(IF($E$8&lt;$F$8,1,0))+SUM(IF($F$10&lt;$E$10,1,0))+SUM(IF($E$12&lt;$F$12,1,0))+SUM(IF($F$14&lt;$E$14,1,0))+SUM(IF($E$16&lt;$F$16,1,0))+SUM(IF($F$18&lt;$E$18,1,0))+SUM(IF($E$20&lt;$F$20,1,0))</f>
        <v>6</v>
      </c>
      <c r="Z6" s="152"/>
      <c r="AA6" s="151">
        <f>$E$4+$F$6+$E$8+$F$10+$E$12+$F$14+$E$16+$F$18+$E$20</f>
        <v>9</v>
      </c>
      <c r="AB6" s="151">
        <f>$F$4+$E$6+$F$8+$E$10+$F$12+$E$14+$F$16+$E$18+$F$20</f>
        <v>22</v>
      </c>
      <c r="AC6" s="151">
        <f>IF(AB6=0,"MAX",AA6/AB6)</f>
        <v>0.4090909090909091</v>
      </c>
      <c r="AD6" s="151">
        <f>$Q$4+$R$6+$Q$8+$R$10+$Q$12+$R$14+$Q$16+$R$18+$Q$20</f>
        <v>556</v>
      </c>
      <c r="AE6" s="151">
        <f>$R$4+$Q$6+$R$8+$Q$10+$R$12+$Q$14+$R$16+$Q$18+$R$20</f>
        <v>701</v>
      </c>
      <c r="AF6" s="151">
        <f>IF(AE6=0,"MAX",AD6/AE6)</f>
        <v>0.7931526390870185</v>
      </c>
      <c r="AG6" s="151">
        <f>SUM(IF(AND($E$4=3,$F$4=0),1,0))+SUM(IF(AND($F$6=3,$E$6=0),1,0))+SUM(IF(AND($E$8=3,$F$8=0),1,0))+SUM(IF(AND($F$10=3,$E$10=0),1,0))+SUM(IF(AND($E$12=3,$F$12=0),1,0))+SUM(IF(AND($F$14=3,$E$14=0),1,0))+SUM(IF(AND($E$16=3,$F$16=0),1,0))+SUM(IF(AND($F$18=3,$E$18=0),1,0))+SUM(IF(AND($E$20=3,$F$20=0),1,0))</f>
        <v>0</v>
      </c>
      <c r="AH6" s="151">
        <f>SUM(IF(AND($E$4=3,$F$4=1),1,0))+SUM(IF(AND($F$6=3,$E$6=1),1,0))+SUM(IF(AND($E$8=3,$F$8=1),1,0))+SUM(IF(AND($F$10=3,$E$10=1),1,0))+SUM(IF(AND($E$12=3,$F$12=1),1,0))+SUM(IF(AND($F$14=3,$E$14=1),1,0))+SUM(IF(AND($E$16=3,$F$16=1),1,0))+SUM(IF(AND($F$18=3,$E$18=1),1,0))+SUM(IF(AND($E$20=3,$F$20=1),1,0))</f>
        <v>2</v>
      </c>
      <c r="AI6" s="151">
        <f>SUM(IF(AND($E$4=3,$F$4=2),1,0))+SUM(IF(AND($F$6=3,$E$6=2),1,0))+SUM(IF(AND($E$8=3,$F$8=2),1,0))+SUM(IF(AND($F$10=3,$E$10=2),1,0))+SUM(IF(AND($E$12=3,$F$12=2),1,0))+SUM(IF(AND($F$14=3,$E$14=2),1,0))+SUM(IF(AND($E$16=3,$F$16=2),1,0))+SUM(IF(AND($F$18=3,$E$18=2),1,0))+SUM(IF(AND($E$20=3,$F$20=2),1,0))</f>
        <v>1</v>
      </c>
      <c r="AJ6" s="151">
        <f>SUM(IF(AND($E$4=2,$F$4=3),1,0))+SUM(IF(AND($F$6=2,$E$6=3),1,0))+SUM(IF(AND($E$8=2,$F$8=3),1,0))+SUM(IF(AND($F$10=2,$E$10=3),1,0))+SUM(IF(AND($E$12=2,$F$12=3),1,0))+SUM(IF(AND($F$14=2,$E$14=3),1,0))+SUM(IF(AND($E$16=2,$F$16=3),1,0))+SUM(IF(AND($F$18=2,$E$18=3),1,0))+SUM(IF(AND($E$20=2,$F$20=3),1,0))</f>
        <v>0</v>
      </c>
      <c r="AK6" s="151">
        <f>SUM(IF(AND($E$4=1,$F$4=3),1,0))+SUM(IF(AND($F$6=1,$E$6=3),1,0))+SUM(IF(AND($E$8=1,$F$8=3),1,0))+SUM(IF(AND($F$10=1,$E$10=3),1,0))+SUM(IF(AND($E$12=1,$F$12=3),1,0))+SUM(IF(AND($F$14=1,$E$14=3),1,0))+SUM(IF(AND($E$16=1,$F$16=3),1,0))+SUM(IF(AND($F$18=1,$E$18=3),1,0))+SUM(IF(AND($E$20=1,$F$20=3),1,0))</f>
        <v>0</v>
      </c>
      <c r="AL6" s="151">
        <f>SUM(IF(AND($E$4=0,$F$4=3),1,0))+SUM(IF(AND($F$6=0,$E$6=3),1,0))+SUM(IF(AND($E$8=0,$F$8=3),1,0))+SUM(IF(AND($F$10=0,$E$10=3),1,0))+SUM(IF(AND($E$12=0,$F$12=3),1,0))+SUM(IF(AND($F$14=0,$E$14=3),1,0))+SUM(IF(AND($E$16=0,$F$16=3),1,0))+SUM(IF(AND($F$18=0,$E$18=3),1,0))+SUM(IF(AND($E$20=0,$F$20=3),1,0))</f>
        <v>6</v>
      </c>
    </row>
    <row r="7" spans="1:39" ht="12">
      <c r="A7" s="152" t="s">
        <v>220</v>
      </c>
      <c r="B7" s="151" t="s">
        <v>217</v>
      </c>
      <c r="C7" s="152" t="s">
        <v>143</v>
      </c>
      <c r="D7" s="152" t="s">
        <v>146</v>
      </c>
      <c r="E7" s="4">
        <f t="shared" si="0"/>
        <v>0</v>
      </c>
      <c r="F7" s="4">
        <f t="shared" si="1"/>
        <v>3</v>
      </c>
      <c r="G7" s="158">
        <v>8</v>
      </c>
      <c r="H7" s="158">
        <v>25</v>
      </c>
      <c r="I7" s="151">
        <v>21</v>
      </c>
      <c r="J7" s="151">
        <v>25</v>
      </c>
      <c r="K7" s="158">
        <v>22</v>
      </c>
      <c r="L7" s="158">
        <v>25</v>
      </c>
      <c r="M7" s="151"/>
      <c r="N7" s="151"/>
      <c r="O7" s="158"/>
      <c r="P7" s="158"/>
      <c r="Q7" s="151">
        <f t="shared" si="2"/>
        <v>51</v>
      </c>
      <c r="R7" s="151">
        <f t="shared" si="3"/>
        <v>75</v>
      </c>
      <c r="T7" s="3">
        <v>4</v>
      </c>
      <c r="U7" s="152" t="s">
        <v>284</v>
      </c>
      <c r="V7" s="152">
        <f>AG7*3+AH7*3+AI7*2+AJ7*1</f>
        <v>4</v>
      </c>
      <c r="W7" s="177">
        <f>X7+Y7+Z7</f>
        <v>8</v>
      </c>
      <c r="X7" s="4">
        <f>COUNTIF($F$5,"=3")+COUNTIF($E$6,"=3")+COUNTIF($E$9,"=3")+COUNTIF($E$11,"=3")+COUNTIF($F$12,"=3")+COUNTIF($F$15,"=3")+COUNTIF($F$17,"=3")+COUNTIF($E$18,"=3")+COUNTIF($E$21,"=3")</f>
        <v>1</v>
      </c>
      <c r="Y7" s="4">
        <f>SUM(IF($F$5&lt;$E$5,1,0))+SUM(IF($E$6&lt;$F$6,1,0))+SUM(IF($E$9&lt;$F$9,1,0))+SUM(IF($E$11&lt;$F$11,1,0))+SUM(IF($F$12&lt;$E$12,1,0))+SUM(IF($F$15&lt;$E$15,1,0))+SUM(IF($F$17&lt;$E$17,1,0))+SUM(IF($E$18&lt;$F$18,1,0))+SUM(IF($E$21&lt;$F$21,1,0))</f>
        <v>7</v>
      </c>
      <c r="Z7" s="3"/>
      <c r="AA7" s="4">
        <f>$F$5+$E$6+$E$9+$E$11+$F$12+$F$15+$F$17+$E$18+$E$21</f>
        <v>6</v>
      </c>
      <c r="AB7" s="4">
        <f>$E$5+$F$6+$F$9+$F$11+$E$12+$E$15+$E$17+$F$18+$F$21</f>
        <v>21</v>
      </c>
      <c r="AC7" s="151">
        <f>IF(AB7=0,"MAX",AA7/AB7)</f>
        <v>0.2857142857142857</v>
      </c>
      <c r="AD7" s="4">
        <f>$R$5+$Q$6+$Q$9+$Q$11+$R$12+$R$15+$R$17+$Q$18+$Q$21</f>
        <v>467</v>
      </c>
      <c r="AE7" s="4">
        <f>$Q$5+$R$6+$R$9+$R$11+$Q$12+$Q$15+$Q$17+$R$18+$R$21</f>
        <v>624</v>
      </c>
      <c r="AF7" s="151">
        <f>IF(AE7=0,"MAX",AD7/AE7)</f>
        <v>0.7483974358974359</v>
      </c>
      <c r="AG7" s="4">
        <f>SUM(IF(AND($F$5=3,$E$5=0),1,0))+SUM(IF(AND($E$6=3,$F$6=0),1,0))+SUM(IF(AND($E$9=3,$F$9=0),1,0))+SUM(IF(AND($E$11=3,$F$11=0),1,0))+SUM(IF(AND($F$12=3,$E$12=0),1,0))+SUM(IF(AND($F$15=3,$E$15=0),1,0))+SUM(IF(AND($F$17=3,$E$17=0),1,0))+SUM(IF(AND($E$18=3,$F$18=0),1,0))+SUM(IF(AND($E$21=3,$F$21=0),1,0))</f>
        <v>1</v>
      </c>
      <c r="AH7" s="4">
        <f>SUM(IF(AND($F$5=3,$E$5=1),1,0))+SUM(IF(AND($E$6=3,$F$6=1),1,0))+SUM(IF(AND($E$9=3,$F$9=1),1,0))+SUM(IF(AND($E$11=3,$F$11=1),1,0))+SUM(IF(AND($F$12=3,$E$12=1),1,0))+SUM(IF(AND($F$15=3,$E$15=1),1,0))+SUM(IF(AND($F$17=3,$E$17=1),1,0))+SUM(IF(AND($E$18=3,$F$18=1),1,0))+SUM(IF(AND($E$21=3,$F$21=1),1,0))</f>
        <v>0</v>
      </c>
      <c r="AI7" s="4">
        <f>SUM(IF(AND($F$5=3,$E$5=2),1,0))+SUM(IF(AND($E$6=3,$F$6=2),1,0))+SUM(IF(AND($E$9=3,$F$9=2),1,0))+SUM(IF(AND($E$11=3,$F$11=2),1,0))+SUM(IF(AND($F$12=3,$E$12=2),1,0))+SUM(IF(AND($F$15=3,$E$15=2),1,0))+SUM(IF(AND($F$17=3,$E$17=2),1,0))+SUM(IF(AND($E$18=3,$F$18=2),1,0))+SUM(IF(AND($E$21=3,$F$21=2),1,0))</f>
        <v>0</v>
      </c>
      <c r="AJ7" s="4">
        <f>SUM(IF(AND($F$5=2,$E$5=3),1,0))+SUM(IF(AND($E$6=2,$F$6=3),1,0))+SUM(IF(AND($E$9=2,$F$9=3),1,0))+SUM(IF(AND($E$11=2,$F$11=3),1,0))+SUM(IF(AND($F$12=2,$E$12=3),1,0))+SUM(IF(AND($F$15=2,$E$15=3),1,0))+SUM(IF(AND($F$17=2,$E$17=3),1,0))+SUM(IF(AND($E$18=2,$F$18=3),1,0))+SUM(IF(AND($E$21=2,$F$21=3),1,0))</f>
        <v>1</v>
      </c>
      <c r="AK7" s="4">
        <f>SUM(IF(AND($F$5=1,$E$5=3),1,0))+SUM(IF(AND($E$6=1,$F$6=3),1,0))+SUM(IF(AND($E$9=1,$F$9=3),1,0))+SUM(IF(AND($E$11=1,$F$11=3),1,0))+SUM(IF(AND($F$12=1,$E$12=3),1,0))+SUM(IF(AND($F$15=1,$E$15=3),1,0))+SUM(IF(AND($F$17=1,$E$17=3),1,0))+SUM(IF(AND($E$18=1,$F$18=3),1,0))+SUM(IF(AND($E$21=1,$F$21=3),1,0))</f>
        <v>1</v>
      </c>
      <c r="AL7" s="4">
        <f>SUM(IF(AND($F$5=0,$E$5=3),1,0))+SUM(IF(AND($E$6=0,$F$6=3),1,0))+SUM(IF(AND($E$9=0,$F$9=3),1,0))+SUM(IF(AND($E$11=0,$F$11=3),1,0))+SUM(IF(AND($F$12=0,$E$12=3),1,0))+SUM(IF(AND($F$15=0,$E$15=3),1,0))+SUM(IF(AND($F$17=0,$E$17=3),1,0))+SUM(IF(AND($E$18=0,$F$18=3),1,0))+SUM(IF(AND($E$21=0,$F$21=3),1,0))</f>
        <v>5</v>
      </c>
      <c r="AM7" s="14"/>
    </row>
    <row r="8" spans="1:38" ht="12.75">
      <c r="A8" s="152" t="s">
        <v>221</v>
      </c>
      <c r="B8" s="151" t="s">
        <v>217</v>
      </c>
      <c r="C8" s="152" t="s">
        <v>145</v>
      </c>
      <c r="D8" s="152" t="s">
        <v>146</v>
      </c>
      <c r="E8" s="4">
        <f t="shared" si="0"/>
        <v>0</v>
      </c>
      <c r="F8" s="4">
        <f t="shared" si="1"/>
        <v>3</v>
      </c>
      <c r="G8" s="158">
        <v>16</v>
      </c>
      <c r="H8" s="158">
        <v>25</v>
      </c>
      <c r="I8" s="151">
        <v>9</v>
      </c>
      <c r="J8" s="161">
        <v>25</v>
      </c>
      <c r="K8" s="158">
        <v>23</v>
      </c>
      <c r="L8" s="158">
        <v>25</v>
      </c>
      <c r="M8" s="151"/>
      <c r="N8" s="151"/>
      <c r="O8" s="158"/>
      <c r="P8" s="158"/>
      <c r="Q8" s="151">
        <f t="shared" si="2"/>
        <v>48</v>
      </c>
      <c r="R8" s="151">
        <f t="shared" si="3"/>
        <v>75</v>
      </c>
      <c r="T8" s="55"/>
      <c r="U8" s="178"/>
      <c r="V8" s="55"/>
      <c r="W8" s="5"/>
      <c r="X8" s="179"/>
      <c r="Y8" s="179"/>
      <c r="Z8" s="237"/>
      <c r="AA8" s="237"/>
      <c r="AB8"/>
      <c r="AC8"/>
      <c r="AD8"/>
      <c r="AE8"/>
      <c r="AF8"/>
      <c r="AG8"/>
      <c r="AH8"/>
      <c r="AI8"/>
      <c r="AJ8"/>
      <c r="AK8"/>
      <c r="AL8"/>
    </row>
    <row r="9" spans="1:38" ht="12.75">
      <c r="A9" s="152" t="s">
        <v>222</v>
      </c>
      <c r="B9" s="151" t="s">
        <v>217</v>
      </c>
      <c r="C9" s="152" t="s">
        <v>284</v>
      </c>
      <c r="D9" s="152" t="s">
        <v>143</v>
      </c>
      <c r="E9" s="4">
        <f t="shared" si="0"/>
        <v>0</v>
      </c>
      <c r="F9" s="4">
        <f t="shared" si="1"/>
        <v>3</v>
      </c>
      <c r="G9" s="158">
        <v>19</v>
      </c>
      <c r="H9" s="158">
        <v>25</v>
      </c>
      <c r="I9" s="151">
        <v>17</v>
      </c>
      <c r="J9" s="161">
        <v>25</v>
      </c>
      <c r="K9" s="158">
        <v>18</v>
      </c>
      <c r="L9" s="158">
        <v>25</v>
      </c>
      <c r="M9" s="151"/>
      <c r="N9" s="151"/>
      <c r="O9" s="158"/>
      <c r="P9" s="158"/>
      <c r="Q9" s="151">
        <f t="shared" si="2"/>
        <v>54</v>
      </c>
      <c r="R9" s="151">
        <f t="shared" si="3"/>
        <v>75</v>
      </c>
      <c r="S9" s="56"/>
      <c r="T9" s="56"/>
      <c r="U9" s="56"/>
      <c r="V9" s="56"/>
      <c r="W9" s="56"/>
      <c r="X9" s="56"/>
      <c r="Y9" s="56"/>
      <c r="Z9" s="56"/>
      <c r="AA9" s="56"/>
      <c r="AB9"/>
      <c r="AC9"/>
      <c r="AD9"/>
      <c r="AE9"/>
      <c r="AF9"/>
      <c r="AG9"/>
      <c r="AH9"/>
      <c r="AI9"/>
      <c r="AJ9"/>
      <c r="AK9"/>
      <c r="AL9"/>
    </row>
    <row r="10" spans="1:38" ht="12.75">
      <c r="A10" s="152" t="s">
        <v>223</v>
      </c>
      <c r="B10" s="151" t="s">
        <v>217</v>
      </c>
      <c r="C10" s="152" t="s">
        <v>143</v>
      </c>
      <c r="D10" s="152" t="s">
        <v>145</v>
      </c>
      <c r="E10" s="4">
        <f t="shared" si="0"/>
        <v>1</v>
      </c>
      <c r="F10" s="4">
        <f t="shared" si="1"/>
        <v>3</v>
      </c>
      <c r="G10" s="158">
        <v>26</v>
      </c>
      <c r="H10" s="158">
        <v>28</v>
      </c>
      <c r="I10" s="151">
        <v>12</v>
      </c>
      <c r="J10" s="161">
        <v>25</v>
      </c>
      <c r="K10" s="158">
        <v>25</v>
      </c>
      <c r="L10" s="158">
        <v>13</v>
      </c>
      <c r="M10" s="151">
        <v>20</v>
      </c>
      <c r="N10" s="151">
        <v>25</v>
      </c>
      <c r="O10" s="158"/>
      <c r="P10" s="158"/>
      <c r="Q10" s="151">
        <f t="shared" si="2"/>
        <v>83</v>
      </c>
      <c r="R10" s="151">
        <f t="shared" si="3"/>
        <v>91</v>
      </c>
      <c r="S10"/>
      <c r="T10"/>
      <c r="U10"/>
      <c r="V10"/>
      <c r="W10"/>
      <c r="X10"/>
      <c r="Y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2" ht="12.75">
      <c r="A11" s="152" t="s">
        <v>224</v>
      </c>
      <c r="B11" s="151" t="s">
        <v>217</v>
      </c>
      <c r="C11" s="152" t="s">
        <v>284</v>
      </c>
      <c r="D11" s="152" t="s">
        <v>146</v>
      </c>
      <c r="E11" s="4">
        <f t="shared" si="0"/>
        <v>0</v>
      </c>
      <c r="F11" s="4">
        <f t="shared" si="1"/>
        <v>3</v>
      </c>
      <c r="G11" s="158">
        <v>9</v>
      </c>
      <c r="H11" s="158">
        <v>25</v>
      </c>
      <c r="I11" s="151">
        <v>13</v>
      </c>
      <c r="J11" s="161">
        <v>25</v>
      </c>
      <c r="K11" s="158">
        <v>12</v>
      </c>
      <c r="L11" s="158">
        <v>25</v>
      </c>
      <c r="M11" s="151"/>
      <c r="N11" s="151"/>
      <c r="O11" s="158"/>
      <c r="P11" s="158"/>
      <c r="Q11" s="151">
        <f t="shared" si="2"/>
        <v>34</v>
      </c>
      <c r="R11" s="151">
        <f t="shared" si="3"/>
        <v>75</v>
      </c>
      <c r="T11" s="55"/>
      <c r="U11" s="167"/>
      <c r="V11" s="167"/>
      <c r="W11" s="168"/>
      <c r="X11" s="168"/>
      <c r="Y11" s="168"/>
      <c r="AA11" s="168"/>
      <c r="AB11" s="168"/>
      <c r="AC11" s="168"/>
      <c r="AD11" s="168"/>
      <c r="AE11" s="168"/>
      <c r="AF11" s="168"/>
    </row>
    <row r="12" spans="1:24" ht="12.75">
      <c r="A12" s="152" t="s">
        <v>225</v>
      </c>
      <c r="B12" s="151" t="s">
        <v>217</v>
      </c>
      <c r="C12" s="152" t="s">
        <v>145</v>
      </c>
      <c r="D12" s="152" t="s">
        <v>284</v>
      </c>
      <c r="E12" s="4">
        <f t="shared" si="0"/>
        <v>3</v>
      </c>
      <c r="F12" s="4">
        <f t="shared" si="1"/>
        <v>2</v>
      </c>
      <c r="G12" s="158">
        <v>17</v>
      </c>
      <c r="H12" s="158">
        <v>25</v>
      </c>
      <c r="I12" s="151">
        <v>25</v>
      </c>
      <c r="J12" s="161">
        <v>15</v>
      </c>
      <c r="K12" s="158">
        <v>23</v>
      </c>
      <c r="L12" s="158">
        <v>25</v>
      </c>
      <c r="M12" s="151">
        <v>25</v>
      </c>
      <c r="N12" s="151">
        <v>23</v>
      </c>
      <c r="O12" s="158">
        <v>15</v>
      </c>
      <c r="P12" s="158">
        <v>7</v>
      </c>
      <c r="Q12" s="151">
        <f t="shared" si="2"/>
        <v>105</v>
      </c>
      <c r="R12" s="151">
        <f t="shared" si="3"/>
        <v>95</v>
      </c>
      <c r="T12" s="24"/>
      <c r="U12" s="24"/>
      <c r="V12" s="24"/>
      <c r="W12" s="24"/>
      <c r="X12" s="24"/>
    </row>
    <row r="13" spans="1:20" ht="12.75">
      <c r="A13" s="152" t="s">
        <v>226</v>
      </c>
      <c r="B13" s="151" t="s">
        <v>217</v>
      </c>
      <c r="C13" s="152" t="s">
        <v>146</v>
      </c>
      <c r="D13" s="152" t="s">
        <v>143</v>
      </c>
      <c r="E13" s="4">
        <f t="shared" si="0"/>
        <v>3</v>
      </c>
      <c r="F13" s="4">
        <f t="shared" si="1"/>
        <v>0</v>
      </c>
      <c r="G13" s="158">
        <v>25</v>
      </c>
      <c r="H13" s="158">
        <v>13</v>
      </c>
      <c r="I13" s="151">
        <v>25</v>
      </c>
      <c r="J13" s="161">
        <v>12</v>
      </c>
      <c r="K13" s="158">
        <v>25</v>
      </c>
      <c r="L13" s="158">
        <v>18</v>
      </c>
      <c r="M13" s="151"/>
      <c r="N13" s="151"/>
      <c r="O13" s="158"/>
      <c r="P13" s="158"/>
      <c r="Q13" s="151">
        <f t="shared" si="2"/>
        <v>75</v>
      </c>
      <c r="R13" s="151">
        <f t="shared" si="3"/>
        <v>43</v>
      </c>
      <c r="T13" s="24"/>
    </row>
    <row r="14" spans="1:32" ht="12">
      <c r="A14" s="152" t="s">
        <v>227</v>
      </c>
      <c r="B14" s="151" t="s">
        <v>217</v>
      </c>
      <c r="C14" s="152" t="s">
        <v>146</v>
      </c>
      <c r="D14" s="152" t="s">
        <v>145</v>
      </c>
      <c r="E14" s="4">
        <f t="shared" si="0"/>
        <v>3</v>
      </c>
      <c r="F14" s="4">
        <f t="shared" si="1"/>
        <v>0</v>
      </c>
      <c r="G14" s="158">
        <v>25</v>
      </c>
      <c r="H14" s="158">
        <v>8</v>
      </c>
      <c r="I14" s="151">
        <v>25</v>
      </c>
      <c r="J14" s="161">
        <v>20</v>
      </c>
      <c r="K14" s="158">
        <v>25</v>
      </c>
      <c r="L14" s="158">
        <v>15</v>
      </c>
      <c r="M14" s="151"/>
      <c r="N14" s="151"/>
      <c r="O14" s="158"/>
      <c r="P14" s="158"/>
      <c r="Q14" s="151">
        <f t="shared" si="2"/>
        <v>75</v>
      </c>
      <c r="R14" s="151">
        <f t="shared" si="3"/>
        <v>43</v>
      </c>
      <c r="T14" s="169"/>
      <c r="U14" s="169"/>
      <c r="V14" s="169"/>
      <c r="W14" s="340"/>
      <c r="X14" s="340"/>
      <c r="Y14" s="340"/>
      <c r="Z14" s="340"/>
      <c r="AA14" s="341"/>
      <c r="AB14" s="341"/>
      <c r="AC14" s="341"/>
      <c r="AD14" s="341"/>
      <c r="AE14" s="341"/>
      <c r="AF14" s="341"/>
    </row>
    <row r="15" spans="1:32" ht="12.75">
      <c r="A15" s="152" t="s">
        <v>228</v>
      </c>
      <c r="B15" s="151" t="s">
        <v>217</v>
      </c>
      <c r="C15" s="152" t="s">
        <v>143</v>
      </c>
      <c r="D15" s="152" t="s">
        <v>284</v>
      </c>
      <c r="E15" s="4">
        <f t="shared" si="0"/>
        <v>3</v>
      </c>
      <c r="F15" s="4">
        <f t="shared" si="1"/>
        <v>0</v>
      </c>
      <c r="G15" s="158">
        <v>25</v>
      </c>
      <c r="H15" s="158">
        <v>15</v>
      </c>
      <c r="I15" s="151">
        <v>25</v>
      </c>
      <c r="J15" s="161">
        <v>23</v>
      </c>
      <c r="K15" s="158">
        <v>26</v>
      </c>
      <c r="L15" s="158">
        <v>24</v>
      </c>
      <c r="M15" s="151"/>
      <c r="N15" s="151"/>
      <c r="O15" s="158"/>
      <c r="P15" s="158"/>
      <c r="Q15" s="151">
        <f t="shared" si="2"/>
        <v>76</v>
      </c>
      <c r="R15" s="151">
        <f t="shared" si="3"/>
        <v>62</v>
      </c>
      <c r="T15" s="169" t="s">
        <v>10</v>
      </c>
      <c r="U15" s="169"/>
      <c r="V15" s="169"/>
      <c r="W15" s="170"/>
      <c r="X15" s="169"/>
      <c r="Y15" s="169"/>
      <c r="AA15" s="169"/>
      <c r="AB15" s="172"/>
      <c r="AC15" s="169"/>
      <c r="AD15" s="169"/>
      <c r="AE15" s="172"/>
      <c r="AF15" s="169"/>
    </row>
    <row r="16" spans="1:21" ht="12.75">
      <c r="A16" s="152" t="s">
        <v>229</v>
      </c>
      <c r="B16" s="151" t="s">
        <v>217</v>
      </c>
      <c r="C16" s="152" t="s">
        <v>145</v>
      </c>
      <c r="D16" s="152" t="s">
        <v>143</v>
      </c>
      <c r="E16" s="4">
        <f t="shared" si="0"/>
        <v>0</v>
      </c>
      <c r="F16" s="4">
        <f t="shared" si="1"/>
        <v>3</v>
      </c>
      <c r="G16" s="158">
        <v>16</v>
      </c>
      <c r="H16" s="158">
        <v>25</v>
      </c>
      <c r="I16" s="151">
        <v>17</v>
      </c>
      <c r="J16" s="161">
        <v>25</v>
      </c>
      <c r="K16" s="158">
        <v>23</v>
      </c>
      <c r="L16" s="158">
        <v>25</v>
      </c>
      <c r="M16" s="151"/>
      <c r="N16" s="151"/>
      <c r="O16" s="158"/>
      <c r="P16" s="158"/>
      <c r="Q16" s="151">
        <f t="shared" si="2"/>
        <v>56</v>
      </c>
      <c r="R16" s="151">
        <f t="shared" si="3"/>
        <v>75</v>
      </c>
      <c r="T16" s="5"/>
      <c r="U16" s="5"/>
    </row>
    <row r="17" spans="1:21" ht="12.75">
      <c r="A17" s="152" t="s">
        <v>230</v>
      </c>
      <c r="B17" s="151" t="s">
        <v>217</v>
      </c>
      <c r="C17" s="152" t="s">
        <v>146</v>
      </c>
      <c r="D17" s="152" t="s">
        <v>284</v>
      </c>
      <c r="E17" s="4">
        <f t="shared" si="0"/>
        <v>3</v>
      </c>
      <c r="F17" s="4">
        <f t="shared" si="1"/>
        <v>0</v>
      </c>
      <c r="G17" s="158">
        <v>25</v>
      </c>
      <c r="H17" s="158">
        <v>15</v>
      </c>
      <c r="I17" s="151">
        <v>25</v>
      </c>
      <c r="J17" s="161">
        <v>12</v>
      </c>
      <c r="K17" s="158">
        <v>25</v>
      </c>
      <c r="L17" s="158">
        <v>14</v>
      </c>
      <c r="M17" s="151"/>
      <c r="N17" s="151"/>
      <c r="O17" s="158"/>
      <c r="P17" s="158"/>
      <c r="Q17" s="151">
        <f t="shared" si="2"/>
        <v>75</v>
      </c>
      <c r="R17" s="151">
        <f t="shared" si="3"/>
        <v>41</v>
      </c>
      <c r="T17" s="5"/>
      <c r="U17" s="5"/>
    </row>
    <row r="18" spans="1:21" ht="12.75">
      <c r="A18" s="152" t="s">
        <v>231</v>
      </c>
      <c r="B18" s="151" t="s">
        <v>217</v>
      </c>
      <c r="C18" s="152" t="s">
        <v>284</v>
      </c>
      <c r="D18" s="152" t="s">
        <v>145</v>
      </c>
      <c r="E18" s="4">
        <f t="shared" si="0"/>
        <v>3</v>
      </c>
      <c r="F18" s="4">
        <f t="shared" si="1"/>
        <v>0</v>
      </c>
      <c r="G18" s="158">
        <v>25</v>
      </c>
      <c r="H18" s="158">
        <v>19</v>
      </c>
      <c r="I18" s="151">
        <v>25</v>
      </c>
      <c r="J18" s="161">
        <v>12</v>
      </c>
      <c r="K18" s="158">
        <v>25</v>
      </c>
      <c r="L18" s="158">
        <v>15</v>
      </c>
      <c r="M18" s="151"/>
      <c r="N18" s="151"/>
      <c r="O18" s="158"/>
      <c r="P18" s="158"/>
      <c r="Q18" s="151">
        <f t="shared" si="2"/>
        <v>75</v>
      </c>
      <c r="R18" s="151">
        <f t="shared" si="3"/>
        <v>46</v>
      </c>
      <c r="T18" s="5"/>
      <c r="U18" s="5"/>
    </row>
    <row r="19" spans="1:21" ht="12.75">
      <c r="A19" s="152" t="s">
        <v>232</v>
      </c>
      <c r="B19" s="151" t="s">
        <v>217</v>
      </c>
      <c r="C19" s="152" t="s">
        <v>143</v>
      </c>
      <c r="D19" s="152" t="s">
        <v>146</v>
      </c>
      <c r="E19" s="4">
        <f t="shared" si="0"/>
        <v>0</v>
      </c>
      <c r="F19" s="4">
        <f t="shared" si="1"/>
        <v>3</v>
      </c>
      <c r="G19" s="158">
        <v>15</v>
      </c>
      <c r="H19" s="158">
        <v>25</v>
      </c>
      <c r="I19" s="151">
        <v>18</v>
      </c>
      <c r="J19" s="161">
        <v>25</v>
      </c>
      <c r="K19" s="158">
        <v>17</v>
      </c>
      <c r="L19" s="158">
        <v>25</v>
      </c>
      <c r="M19" s="151"/>
      <c r="N19" s="151"/>
      <c r="O19" s="158"/>
      <c r="P19" s="158"/>
      <c r="Q19" s="151">
        <f t="shared" si="2"/>
        <v>50</v>
      </c>
      <c r="R19" s="151">
        <f t="shared" si="3"/>
        <v>75</v>
      </c>
      <c r="T19" s="5"/>
      <c r="U19" s="5"/>
    </row>
    <row r="20" spans="1:21" ht="12.75">
      <c r="A20" s="152" t="s">
        <v>233</v>
      </c>
      <c r="B20" s="151" t="s">
        <v>217</v>
      </c>
      <c r="C20" s="152" t="s">
        <v>145</v>
      </c>
      <c r="D20" s="152" t="s">
        <v>146</v>
      </c>
      <c r="E20" s="4">
        <f t="shared" si="0"/>
        <v>0</v>
      </c>
      <c r="F20" s="4">
        <f t="shared" si="1"/>
        <v>3</v>
      </c>
      <c r="G20" s="158">
        <v>9</v>
      </c>
      <c r="H20" s="158">
        <v>25</v>
      </c>
      <c r="I20" s="151">
        <v>17</v>
      </c>
      <c r="J20" s="161">
        <v>25</v>
      </c>
      <c r="K20" s="158">
        <v>14</v>
      </c>
      <c r="L20" s="158">
        <v>25</v>
      </c>
      <c r="M20" s="151"/>
      <c r="N20" s="151"/>
      <c r="O20" s="158"/>
      <c r="P20" s="158"/>
      <c r="Q20" s="151">
        <f t="shared" si="2"/>
        <v>40</v>
      </c>
      <c r="R20" s="151">
        <f t="shared" si="3"/>
        <v>75</v>
      </c>
      <c r="T20" s="5"/>
      <c r="U20" s="5"/>
    </row>
    <row r="21" spans="1:21" ht="12.75">
      <c r="A21" s="152" t="s">
        <v>234</v>
      </c>
      <c r="B21" s="151" t="s">
        <v>217</v>
      </c>
      <c r="C21" s="152" t="s">
        <v>284</v>
      </c>
      <c r="D21" s="152" t="s">
        <v>143</v>
      </c>
      <c r="E21" s="4">
        <f t="shared" si="0"/>
        <v>0</v>
      </c>
      <c r="F21" s="4">
        <f t="shared" si="1"/>
        <v>0</v>
      </c>
      <c r="G21" s="158"/>
      <c r="H21" s="158"/>
      <c r="I21" s="151"/>
      <c r="J21" s="161"/>
      <c r="K21" s="158"/>
      <c r="L21" s="158"/>
      <c r="M21" s="151"/>
      <c r="N21" s="151"/>
      <c r="O21" s="158"/>
      <c r="P21" s="158"/>
      <c r="Q21" s="151">
        <f t="shared" si="2"/>
        <v>0</v>
      </c>
      <c r="R21" s="151">
        <f t="shared" si="3"/>
        <v>0</v>
      </c>
      <c r="T21" s="5"/>
      <c r="U21" s="5"/>
    </row>
    <row r="22" spans="1:18" ht="12.75">
      <c r="A22" s="68"/>
      <c r="B22" s="6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70"/>
      <c r="O22" s="5"/>
      <c r="P22" s="5"/>
      <c r="Q22" s="5"/>
      <c r="R22" s="5"/>
    </row>
    <row r="23" spans="1:18" ht="12.75">
      <c r="A23" s="68"/>
      <c r="B23" s="6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0"/>
      <c r="O23" s="5"/>
      <c r="P23" s="5"/>
      <c r="Q23" s="5"/>
      <c r="R23" s="5"/>
    </row>
    <row r="24" spans="1:18" ht="12.75">
      <c r="A24" s="68"/>
      <c r="B24" s="6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0"/>
      <c r="O24" s="5"/>
      <c r="P24" s="5"/>
      <c r="Q24" s="5"/>
      <c r="R24" s="5"/>
    </row>
    <row r="25" spans="1:18" ht="12.75">
      <c r="A25" s="68"/>
      <c r="B25" s="6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70"/>
      <c r="O25" s="5"/>
      <c r="P25" s="5"/>
      <c r="Q25" s="5"/>
      <c r="R25" s="5"/>
    </row>
    <row r="26" spans="1:18" ht="12.75">
      <c r="A26" s="68"/>
      <c r="B26" s="6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0"/>
      <c r="O26" s="5"/>
      <c r="P26" s="5"/>
      <c r="Q26" s="5"/>
      <c r="R26" s="5"/>
    </row>
    <row r="27" spans="1:18" ht="12.75">
      <c r="A27" s="68"/>
      <c r="B27" s="6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70"/>
      <c r="O27" s="5"/>
      <c r="P27" s="5"/>
      <c r="Q27" s="5"/>
      <c r="R27" s="5"/>
    </row>
    <row r="28" spans="1:18" ht="12.75">
      <c r="A28" s="68"/>
      <c r="B28" s="6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70"/>
      <c r="O28" s="5"/>
      <c r="P28" s="5"/>
      <c r="Q28" s="5"/>
      <c r="R28" s="5"/>
    </row>
    <row r="29" spans="1:18" ht="12.75">
      <c r="A29" s="68"/>
      <c r="B29" s="6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0"/>
      <c r="O29" s="5"/>
      <c r="P29" s="5"/>
      <c r="Q29" s="5"/>
      <c r="R29" s="5"/>
    </row>
    <row r="30" spans="1:18" ht="12.75">
      <c r="A30" s="68"/>
      <c r="B30" s="6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70"/>
      <c r="O30" s="5"/>
      <c r="P30" s="5"/>
      <c r="Q30" s="5"/>
      <c r="R30" s="5"/>
    </row>
    <row r="31" spans="1:18" ht="12.75">
      <c r="A31" s="68"/>
      <c r="B31" s="68"/>
      <c r="C31" s="14"/>
      <c r="D31" s="14"/>
      <c r="E31" s="148"/>
      <c r="F31" s="5"/>
      <c r="G31" s="5"/>
      <c r="H31" s="5"/>
      <c r="I31" s="5"/>
      <c r="J31" s="5"/>
      <c r="K31" s="5"/>
      <c r="L31" s="5"/>
      <c r="M31" s="5"/>
      <c r="N31" s="70"/>
      <c r="O31" s="5"/>
      <c r="P31" s="5"/>
      <c r="Q31" s="5"/>
      <c r="R31" s="5"/>
    </row>
  </sheetData>
  <sheetProtection selectLockedCells="1" selectUnlockedCells="1"/>
  <mergeCells count="18">
    <mergeCell ref="Q3:R3"/>
    <mergeCell ref="A1:AF1"/>
    <mergeCell ref="C2:D2"/>
    <mergeCell ref="E2:F2"/>
    <mergeCell ref="G2:R2"/>
    <mergeCell ref="W2:Z2"/>
    <mergeCell ref="AA2:AC2"/>
    <mergeCell ref="AD2:AF2"/>
    <mergeCell ref="W14:Z14"/>
    <mergeCell ref="AA14:AC14"/>
    <mergeCell ref="AD14:AF14"/>
    <mergeCell ref="AG2:AL2"/>
    <mergeCell ref="E3:F3"/>
    <mergeCell ref="G3:H3"/>
    <mergeCell ref="I3:J3"/>
    <mergeCell ref="K3:L3"/>
    <mergeCell ref="M3:N3"/>
    <mergeCell ref="O3:P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showGridLines="0" zoomScalePageLayoutView="0" workbookViewId="0" topLeftCell="A1">
      <selection activeCell="N13" sqref="N13"/>
    </sheetView>
  </sheetViews>
  <sheetFormatPr defaultColWidth="11.421875" defaultRowHeight="12.75"/>
  <cols>
    <col min="1" max="1" width="6.7109375" style="150" customWidth="1"/>
    <col min="2" max="2" width="11.8515625" style="150" customWidth="1"/>
    <col min="3" max="3" width="26.421875" style="76" customWidth="1"/>
    <col min="4" max="4" width="24.28125" style="76" customWidth="1"/>
    <col min="5" max="5" width="3.28125" style="87" customWidth="1"/>
    <col min="6" max="6" width="3.28125" style="22" customWidth="1"/>
    <col min="7" max="9" width="3.00390625" style="22" customWidth="1"/>
    <col min="10" max="10" width="3.00390625" style="78" customWidth="1"/>
    <col min="11" max="12" width="3.00390625" style="22" customWidth="1"/>
    <col min="13" max="14" width="2.7109375" style="22" bestFit="1" customWidth="1"/>
    <col min="15" max="15" width="2.7109375" style="14" customWidth="1"/>
    <col min="16" max="16" width="2.7109375" style="22" customWidth="1"/>
    <col min="17" max="18" width="3.421875" style="22" customWidth="1"/>
    <col min="19" max="19" width="5.00390625" style="22" customWidth="1"/>
    <col min="20" max="20" width="2.140625" style="22" customWidth="1"/>
    <col min="21" max="21" width="23.8515625" style="22" customWidth="1"/>
    <col min="22" max="22" width="7.28125" style="0" customWidth="1"/>
    <col min="23" max="23" width="5.00390625" style="22" customWidth="1"/>
    <col min="24" max="28" width="4.421875" style="22" customWidth="1"/>
    <col min="29" max="29" width="5.28125" style="76" customWidth="1"/>
    <col min="30" max="31" width="4.421875" style="76" customWidth="1"/>
    <col min="32" max="32" width="5.28125" style="76" customWidth="1"/>
    <col min="33" max="38" width="3.421875" style="76" customWidth="1"/>
    <col min="39" max="16384" width="11.421875" style="76" customWidth="1"/>
  </cols>
  <sheetData>
    <row r="1" spans="1:28" ht="128.2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38" ht="12.75">
      <c r="A2" s="180"/>
      <c r="B2" s="180"/>
      <c r="C2" s="342" t="s">
        <v>0</v>
      </c>
      <c r="D2" s="342"/>
      <c r="E2" s="344"/>
      <c r="F2" s="344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/>
      <c r="T2" s="182"/>
      <c r="U2" s="153" t="s">
        <v>1</v>
      </c>
      <c r="V2" s="153" t="s">
        <v>1</v>
      </c>
      <c r="W2" s="339" t="s">
        <v>2</v>
      </c>
      <c r="X2" s="339"/>
      <c r="Y2" s="339"/>
      <c r="Z2" s="339"/>
      <c r="AA2" s="333" t="s">
        <v>4</v>
      </c>
      <c r="AB2" s="333"/>
      <c r="AC2" s="333"/>
      <c r="AD2" s="333" t="s">
        <v>3</v>
      </c>
      <c r="AE2" s="333"/>
      <c r="AF2" s="333"/>
      <c r="AG2" s="333" t="s">
        <v>134</v>
      </c>
      <c r="AH2" s="333"/>
      <c r="AI2" s="333"/>
      <c r="AJ2" s="333"/>
      <c r="AK2" s="333"/>
      <c r="AL2" s="333"/>
    </row>
    <row r="3" spans="1:38" ht="12.75">
      <c r="A3" s="181" t="s">
        <v>5</v>
      </c>
      <c r="B3" s="181" t="s">
        <v>6</v>
      </c>
      <c r="C3" s="181" t="s">
        <v>7</v>
      </c>
      <c r="D3" s="181" t="s">
        <v>8</v>
      </c>
      <c r="E3" s="342" t="s">
        <v>4</v>
      </c>
      <c r="F3" s="342"/>
      <c r="G3" s="343">
        <v>1</v>
      </c>
      <c r="H3" s="343"/>
      <c r="I3" s="342">
        <v>2</v>
      </c>
      <c r="J3" s="342"/>
      <c r="K3" s="343">
        <v>3</v>
      </c>
      <c r="L3" s="343"/>
      <c r="M3" s="342">
        <v>4</v>
      </c>
      <c r="N3" s="342"/>
      <c r="O3" s="343">
        <v>5</v>
      </c>
      <c r="P3" s="343"/>
      <c r="Q3" s="342" t="s">
        <v>9</v>
      </c>
      <c r="R3" s="342"/>
      <c r="S3"/>
      <c r="T3" s="182" t="s">
        <v>10</v>
      </c>
      <c r="U3" s="153" t="s">
        <v>11</v>
      </c>
      <c r="V3" s="153" t="s">
        <v>3</v>
      </c>
      <c r="W3" s="154" t="s">
        <v>9</v>
      </c>
      <c r="X3" s="153" t="s">
        <v>12</v>
      </c>
      <c r="Y3" s="153" t="s">
        <v>13</v>
      </c>
      <c r="Z3" s="153" t="s">
        <v>14</v>
      </c>
      <c r="AA3" s="153" t="s">
        <v>12</v>
      </c>
      <c r="AB3" s="155" t="s">
        <v>13</v>
      </c>
      <c r="AC3" s="153" t="s">
        <v>16</v>
      </c>
      <c r="AD3" s="153" t="s">
        <v>12</v>
      </c>
      <c r="AE3" s="155" t="s">
        <v>13</v>
      </c>
      <c r="AF3" s="153" t="s">
        <v>16</v>
      </c>
      <c r="AG3" s="156" t="s">
        <v>135</v>
      </c>
      <c r="AH3" s="156" t="s">
        <v>136</v>
      </c>
      <c r="AI3" s="156" t="s">
        <v>137</v>
      </c>
      <c r="AJ3" s="156" t="s">
        <v>138</v>
      </c>
      <c r="AK3" s="156" t="s">
        <v>139</v>
      </c>
      <c r="AL3" s="156" t="s">
        <v>140</v>
      </c>
    </row>
    <row r="4" spans="1:38" ht="12.75">
      <c r="A4" s="152" t="s">
        <v>235</v>
      </c>
      <c r="B4" s="151" t="s">
        <v>236</v>
      </c>
      <c r="C4" s="166" t="s">
        <v>145</v>
      </c>
      <c r="D4" s="152" t="s">
        <v>284</v>
      </c>
      <c r="E4" s="4">
        <f aca="true" t="shared" si="0" ref="E4:E15">SUM(IF(G4&gt;H4,1,0))+SUM(IF(I4&gt;J4,1,0))+SUM(IF(K4&gt;L4,1,0))+SUM(IF(M4&gt;N4,1,0))+SUM(IF(O4&gt;P4,1,0))</f>
        <v>3</v>
      </c>
      <c r="F4" s="4">
        <f aca="true" t="shared" si="1" ref="F4:F15">SUM(IF(H4&gt;G4,1,0))+SUM(IF(J4&gt;I4,1,0))+SUM(IF(L4&gt;K4,1,0))+SUM(IF(N4&gt;M4,1,0))+SUM(IF(P4&gt;O4,1,0))</f>
        <v>0</v>
      </c>
      <c r="G4" s="158">
        <v>25</v>
      </c>
      <c r="H4" s="158">
        <v>7</v>
      </c>
      <c r="I4" s="151">
        <v>25</v>
      </c>
      <c r="J4" s="151">
        <v>6</v>
      </c>
      <c r="K4" s="158">
        <v>25</v>
      </c>
      <c r="L4" s="158">
        <v>6</v>
      </c>
      <c r="M4" s="151"/>
      <c r="N4" s="151"/>
      <c r="O4" s="158"/>
      <c r="P4" s="158"/>
      <c r="Q4" s="151">
        <f aca="true" t="shared" si="2" ref="Q4:Q15">G4+I4+K4+M4+O4</f>
        <v>75</v>
      </c>
      <c r="R4" s="151">
        <f aca="true" t="shared" si="3" ref="R4:R15">H4+J4+L4+N4+P4</f>
        <v>19</v>
      </c>
      <c r="S4"/>
      <c r="T4" s="183">
        <v>1</v>
      </c>
      <c r="U4" s="152" t="s">
        <v>145</v>
      </c>
      <c r="V4" s="152">
        <f>AG4*3+AH4*3+AI4*2+AJ4*1</f>
        <v>20</v>
      </c>
      <c r="W4" s="177">
        <f>X4+Y4+Z4</f>
        <v>8</v>
      </c>
      <c r="X4" s="151">
        <f>COUNTIF($E$4,"=3")+COUNTIF($F$6,"=3")+COUNTIF($F$7,"=3")+COUNTIF($E$9,"=3")+COUNTIF($E$10,"=3")+COUNTIF($F$12,"=3")+COUNTIF($F$13,"=3")+COUNTIF($E$15,"=3")</f>
        <v>7</v>
      </c>
      <c r="Y4" s="151">
        <f>SUM(IF($E$4&lt;$F$4,1,0))+SUM(IF($F$6&lt;$E$6,1,0))+SUM(IF($F$7&lt;$E$7,1,0))+SUM(IF($E$9&lt;$F$9,1,0))+SUM(IF($E$10&lt;$F$10,1,0))+SUM(IF($F$12&lt;$E$12,1,0))+SUM(IF($F$13&lt;$E$13,1,0))+SUM(IF($E$15&lt;$F$15,1,0))</f>
        <v>1</v>
      </c>
      <c r="Z4" s="151"/>
      <c r="AA4" s="151">
        <f>$E$4+$F$6+$F$7+$E$9+$E$10+$F$12+$F$13+$E$15</f>
        <v>22</v>
      </c>
      <c r="AB4" s="151">
        <f>$F$4+$E$6+$E$7+$F$9+$F$10+$E$12+$E$13+$F$15</f>
        <v>6</v>
      </c>
      <c r="AC4" s="151">
        <f>IF(AB4=0,"MAX",AA4/AB4)</f>
        <v>3.6666666666666665</v>
      </c>
      <c r="AD4" s="151">
        <f>$Q$4+$R$6+$R$7+$Q$9+$Q$10+$R$12+$R$13+$Q$15</f>
        <v>659</v>
      </c>
      <c r="AE4" s="151">
        <f>$R$4+$Q$6+$Q$7+$R$9+$R$10+$Q$12+$E$13+$R$15</f>
        <v>441</v>
      </c>
      <c r="AF4" s="151">
        <f>IF(AE4=0,"MAX",AD4/AE4)</f>
        <v>1.4943310657596371</v>
      </c>
      <c r="AG4" s="151">
        <f>SUM(IF(AND($E$4=3,$F$4=0),1,0))+SUM(IF(AND($F$6=3,$E$6=0),1,0))+SUM(IF(AND($F$7=3,$E$7=0),1,0))+SUM(IF(AND($E$9=3,$F$9=0),1,0))+SUM(IF(AND($E$10=3,$F$10=0),1,0))+SUM(IF(AND($F$12=3,$E$12=0),1,0))+SUM(IF(AND($F$13=3,$E$13=0),1,0))+SUM(IF(AND($E$15=3,$F$15=0),1,0))</f>
        <v>5</v>
      </c>
      <c r="AH4" s="151">
        <f>SUM(IF(AND($E$4=3,$F$4=1),1,0))+SUM(IF(AND($F$6=3,$E$6=1),1,0))+SUM(IF(AND($F$7=3,$E$7=1),1,0))+SUM(IF(AND($E$9=3,$F$9=1),1,0))+SUM(IF(AND($E$10=3,$F$10=1),1,0))+SUM(IF(AND($F$12=3,$E$12=1),1,0))+SUM(IF(AND($F$13=3,$E$13=1),1,0))+SUM(IF(AND($E$15=3,$F$15=1),1,0))</f>
        <v>1</v>
      </c>
      <c r="AI4" s="151">
        <f>SUM(IF(AND($E$4=3,$F$4=2),1,0))+SUM(IF(AND($F$6=3,$E$6=2),1,0))+SUM(IF(AND($F$7=3,$E$7=2),1,0))+SUM(IF(AND($E$9=3,$F$9=2),1,0))+SUM(IF(AND($E$10=3,$F$10=2),1,0))+SUM(IF(AND($F$12=3,$E$12=2),1,0))+SUM(IF(AND($F$13=3,$E$13=2),1,0))+SUM(IF(AND($E$15=3,$F$15=2),1,0))</f>
        <v>1</v>
      </c>
      <c r="AJ4" s="151">
        <f>SUM(IF(AND($E$4=2,$F$4=3),1,0))+SUM(IF(AND($F$6=2,$E$6=3),1,0))+SUM(IF(AND($F$7=2,$E$7=3),1,0))+SUM(IF(AND($E$9=2,$F$9=3),1,0))+SUM(IF(AND($E$10=2,$F$10=3),1,0))+SUM(IF(AND($F$12=2,$E$12=3),1,0))+SUM(IF(AND($F$13=2,$E$13=3),1,0))+SUM(IF(AND($E$15=2,$F$15=3),1,0))</f>
        <v>0</v>
      </c>
      <c r="AK4" s="151">
        <f>SUM(IF(AND($E$4=1,$F$4=3),1,0))+SUM(IF(AND($F$6=1,$E$6=3),1,0))+SUM(IF(AND($F$7=1,$E$7=3),1,0))+SUM(IF(AND($E$9=1,$F$9=3),1,0))+SUM(IF(AND($E$10=1,$F$10=3),1,0))+SUM(IF(AND($F$12=1,$E$12=3),1,0))+SUM(IF(AND($F$13=1,$E$13=3),1,0))+SUM(IF(AND($E$15=1,$F$15=3),1,0))</f>
        <v>1</v>
      </c>
      <c r="AL4" s="151">
        <f>SUM(IF(AND($E$4=0,$F$4=3),1,0))+SUM(IF(AND($F$6=0,$E$6=3),1,0))+SUM(IF(AND($F$7=0,$E$7=3),1,0))+SUM(IF(AND($E$9=0,$F$9=3),1,0))+SUM(IF(AND($E$10=0,$F$10=3),1,0))+SUM(IF(AND($F$12=0,$E$12=3),1,0))+SUM(IF(AND($F$13=0,$E$13=3),1,0))+SUM(IF(AND($E$15=0,$F$15=3),1,0))</f>
        <v>0</v>
      </c>
    </row>
    <row r="5" spans="1:38" ht="12.75">
      <c r="A5" s="152" t="s">
        <v>237</v>
      </c>
      <c r="B5" s="151" t="s">
        <v>236</v>
      </c>
      <c r="C5" s="152" t="s">
        <v>284</v>
      </c>
      <c r="D5" s="166" t="s">
        <v>146</v>
      </c>
      <c r="E5" s="4">
        <f t="shared" si="0"/>
        <v>0</v>
      </c>
      <c r="F5" s="4">
        <f t="shared" si="1"/>
        <v>3</v>
      </c>
      <c r="G5" s="158">
        <v>8</v>
      </c>
      <c r="H5" s="158">
        <v>25</v>
      </c>
      <c r="I5" s="151">
        <v>18</v>
      </c>
      <c r="J5" s="151">
        <v>25</v>
      </c>
      <c r="K5" s="158">
        <v>15</v>
      </c>
      <c r="L5" s="158">
        <v>25</v>
      </c>
      <c r="M5" s="151"/>
      <c r="N5" s="151"/>
      <c r="O5" s="158"/>
      <c r="P5" s="158"/>
      <c r="Q5" s="151">
        <f t="shared" si="2"/>
        <v>41</v>
      </c>
      <c r="R5" s="151">
        <f t="shared" si="3"/>
        <v>75</v>
      </c>
      <c r="S5"/>
      <c r="T5" s="184">
        <v>2</v>
      </c>
      <c r="U5" s="152" t="s">
        <v>146</v>
      </c>
      <c r="V5" s="152">
        <f>AG5*3+AH5*3+AI5*2+AJ5*1</f>
        <v>16</v>
      </c>
      <c r="W5" s="177">
        <f>X5+Y5+Z5</f>
        <v>8</v>
      </c>
      <c r="X5" s="151">
        <f>COUNTIF($F$5,"=3")+COUNTIF($E$6,"=3")+COUNTIF($E$8,"=3")+COUNTIF($F$9,"=3")+COUNTIF($F$11,"=3")+COUNTIF($E$12,"=3")+COUNTIF($E$14,"=3")+COUNTIF($F$15,"=3")</f>
        <v>5</v>
      </c>
      <c r="Y5" s="151">
        <f>SUM(IF($F$5&lt;$E$5,1,0))+SUM(IF($E$6&lt;$F$6,1,0))+SUM(IF($E$8&lt;$F$8,1,0))+SUM(IF($F$9&lt;$E$9,1,0))+SUM(IF($F$11&lt;$E$11,1,0))+SUM(IF($E$12&lt;$F$12,1,0))+SUM(IF($E$14&lt;$F$14,1,0))+SUM(IF($F$15&lt;$E$15,1,0))</f>
        <v>3</v>
      </c>
      <c r="Z5" s="151"/>
      <c r="AA5" s="151">
        <f>$F$5+$E$6+$E$8+$F$9+$F$11+$E$12+$E$14+$F$15</f>
        <v>18</v>
      </c>
      <c r="AB5" s="151">
        <f>$E$5+$F$6+$F$8+$E$9+$E$11+$F$12+$F$14+$E$15</f>
        <v>10</v>
      </c>
      <c r="AC5" s="151">
        <f>IF(AB5=0,"MAX",AA5/AB5)</f>
        <v>1.8</v>
      </c>
      <c r="AD5" s="151">
        <f>$R$5+$Q$6+$Q$8+$R$9+$R$11+$Q$12+$Q$14+$R$15</f>
        <v>641</v>
      </c>
      <c r="AE5" s="151">
        <f>$Q$5+$R$6+$R$8+$Q$9+$Q$11+$R$12+$R$14+$Q$15</f>
        <v>556</v>
      </c>
      <c r="AF5" s="151">
        <f>IF(AE5=0,"MAX",AD5/AE5)</f>
        <v>1.1528776978417266</v>
      </c>
      <c r="AG5" s="151">
        <f>SUM(IF(AND($F$5=3,$E$5=0),1,0))+SUM(IF(AND($E$6=3,$F$6=0),1,0))+SUM(IF(AND($E$8=3,$F$8=0),1,0))+SUM(IF(AND($F$9=3,$E$9=0),1,0))+SUM(IF(AND($F$11=3,$E$11=0),1,0))+SUM(IF(AND($E$12=3,$F$12=0),1,0))+SUM(IF(AND($E$14=3,$F$14=0),1,0))+SUM(IF(AND($F$15=3,$E$15=0),1,0))</f>
        <v>4</v>
      </c>
      <c r="AH5" s="151">
        <f>SUM(IF(AND($F$5=3,$E$5=1),1,0))+SUM(IF(AND($E$6=3,$F$6=1),1,0))+SUM(IF(AND($E$8=3,$F$8=1),1,0))+SUM(IF(AND($F$9=3,$E$9=1),1,0))+SUM(IF(AND($F$11=3,$E$11=1),1,0))+SUM(IF(AND($E$12=3,$F$12=1),1,0))+SUM(IF(AND($E$14=3,$F$14=1),1,0))+SUM(IF(AND($F$15=3,$E$15=1),1,0))</f>
        <v>1</v>
      </c>
      <c r="AI5" s="151">
        <f>SUM(IF(AND($F$5=3,$E$5=2),1,0))+SUM(IF(AND($E$6=3,$F$6=2),1,0))+SUM(IF(AND($E$8=3,$F$8=2),1,0))+SUM(IF(AND($F$9=3,$E$9=2),1,0))+SUM(IF(AND($F$11=3,$E$11=2),1,0))+SUM(IF(AND($E$12=3,$F$12=2),1,0))+SUM(IF(AND($E$14=3,$F$14=2),1,0))+SUM(IF(AND($F$15=3,$E$15=2),1,0))</f>
        <v>0</v>
      </c>
      <c r="AJ5" s="151">
        <f>SUM(IF(AND($F$5=2,$E$5=3),1,0))+SUM(IF(AND($E$6=2,$F$6=3),1,0))+SUM(IF(AND($E$8=2,$F$8=3),1,0))+SUM(IF(AND($F$9=2,$E$9=3),1,0))+SUM(IF(AND($F$11=2,$E$11=3),1,0))+SUM(IF(AND($E$12=2,$F$12=3),1,0))+SUM(IF(AND($E$14=2,$F$14=3),1,0))+SUM(IF(AND($F$15=2,$E$15=3),1,0))</f>
        <v>1</v>
      </c>
      <c r="AK5" s="151">
        <f>SUM(IF(AND($F$5=1,$E$5=3),1,0))+SUM(IF(AND($E$6=1,$F$6=3),1,0))+SUM(IF(AND($E$8=1,$F$8=3),1,0))+SUM(IF(AND($F$9=1,$E$9=3),1,0))+SUM(IF(AND($F$11=1,$E$11=3),1,0))+SUM(IF(AND($E$12=1,$F$12=3),1,0))+SUM(IF(AND($E$14=1,$F$14=3),1,0))+SUM(IF(AND($F$15=1,$E$15=3),1,0))</f>
        <v>1</v>
      </c>
      <c r="AL5" s="151">
        <f>SUM(IF(AND($F$5=0,$E$5=3),1,0))+SUM(IF(AND($E$6=0,$F$6=3),1,0))+SUM(IF(AND($E$8=0,$F$8=3),1,0))+SUM(IF(AND($F$9=0,$E$9=3),1,0))+SUM(IF(AND($F$11=0,$E$11=3),1,0))+SUM(IF(AND($E$12=0,$F$12=3),1,0))+SUM(IF(AND($E$14=0,$F$14=3),1,0))+SUM(IF(AND($F$15=0,$E$15=3),1,0))</f>
        <v>1</v>
      </c>
    </row>
    <row r="6" spans="1:38" ht="12.75">
      <c r="A6" s="152" t="s">
        <v>238</v>
      </c>
      <c r="B6" s="151" t="s">
        <v>236</v>
      </c>
      <c r="C6" s="166" t="s">
        <v>146</v>
      </c>
      <c r="D6" s="166" t="s">
        <v>145</v>
      </c>
      <c r="E6" s="4">
        <f t="shared" si="0"/>
        <v>0</v>
      </c>
      <c r="F6" s="4">
        <f t="shared" si="1"/>
        <v>3</v>
      </c>
      <c r="G6" s="158">
        <v>23</v>
      </c>
      <c r="H6" s="158">
        <v>25</v>
      </c>
      <c r="I6" s="151">
        <v>11</v>
      </c>
      <c r="J6" s="151">
        <v>25</v>
      </c>
      <c r="K6" s="158">
        <v>21</v>
      </c>
      <c r="L6" s="158">
        <v>25</v>
      </c>
      <c r="M6" s="151"/>
      <c r="N6" s="151"/>
      <c r="O6" s="158"/>
      <c r="P6" s="158"/>
      <c r="Q6" s="151">
        <f t="shared" si="2"/>
        <v>55</v>
      </c>
      <c r="R6" s="151">
        <f t="shared" si="3"/>
        <v>75</v>
      </c>
      <c r="S6"/>
      <c r="T6" s="192">
        <v>3</v>
      </c>
      <c r="U6" s="242" t="s">
        <v>284</v>
      </c>
      <c r="V6" s="152">
        <f>AG6*3+AH6*3+AI6*2+AJ6*1</f>
        <v>0</v>
      </c>
      <c r="W6" s="177">
        <f>X6+Y6+Z6</f>
        <v>8</v>
      </c>
      <c r="X6" s="151">
        <f>COUNTIF($F$4,"=3")+COUNTIF($E$5,"=3")+COUNTIF($E$7,"=3")+COUNTIF($F$8,"=3")+COUNTIF($F$10,"=3")+COUNTIF($E$11,"=3")+COUNTIF($E$13,"=3")+COUNTIF($F$14,"=3")</f>
        <v>0</v>
      </c>
      <c r="Y6" s="151">
        <f>SUM(IF($F$4&lt;$E$4,1,0))+SUM(IF($E$5&lt;$F$5,1,0))+SUM(IF($E$7&lt;$F$7,1,0))+SUM(IF($F$8&lt;$E$8,1,0))+SUM(IF($F$10&lt;$E$10,1,0))+SUM(IF($E$11&lt;$F$11,1,0))+SUM(IF($E$13&lt;$F$13,1,0))+SUM(IF($F$14&lt;$E$14,1,0))</f>
        <v>8</v>
      </c>
      <c r="Z6" s="151"/>
      <c r="AA6" s="151">
        <f>$F$4+$E$5+$E$7+$F$8+$F$10+$E$11+$E$13+$F$14</f>
        <v>0</v>
      </c>
      <c r="AB6" s="151">
        <f>$E$4+$F$5+$F$7+$E$8+$E$10+$F$11+$F$13+$E$14</f>
        <v>24</v>
      </c>
      <c r="AC6" s="151">
        <f>IF(AB6=0,"MAX",AA6/AB6)</f>
        <v>0</v>
      </c>
      <c r="AD6" s="151">
        <f>$R$4+$Q$5+$Q$7+$R$8+$R$10+$Q$11+$Q$13+$R$14</f>
        <v>344</v>
      </c>
      <c r="AE6" s="151">
        <f>$Q$4+$R$5+$R$7+$Q$8+$Q$10+$R$11+$R$13+$Q$14</f>
        <v>606</v>
      </c>
      <c r="AF6" s="151">
        <f>IF(AE6=0,"MAX",AD6/AE6)</f>
        <v>0.5676567656765676</v>
      </c>
      <c r="AG6" s="151">
        <f>SUM(IF(AND($F$4=3,$E$4=0),1,0))+SUM(IF(AND($E$5=3,$F$5=0),1,0))+SUM(IF(AND($E$7=3,$F$7=0),1,0))+SUM(IF(AND($F$8=3,$E$8=0),1,0))+SUM(IF(AND($F$10=3,$E$10=0),1,0))+SUM(IF(AND($E$11=3,$F$11=0),1,0))+SUM(IF(AND($E$13=3,$F$13=0),1,0))+SUM(IF(AND($F$14=3,$E$14=0),1,0))</f>
        <v>0</v>
      </c>
      <c r="AH6" s="151">
        <f>SUM(IF(AND($F$4=3,$E$4=1),1,0))+SUM(IF(AND($E$5=3,$F$5=1),1,0))+SUM(IF(AND($E$7=3,$F$7=1),1,0))+SUM(IF(AND($F$8=3,$E$8=1),1,0))+SUM(IF(AND($F$10=3,$E$10=1),1,0))+SUM(IF(AND($E$11=3,$F$11=1),1,0))+SUM(IF(AND($E$13=3,$F$13=1),1,0))+SUM(IF(AND($F$14=3,$E$14=1),1,0))</f>
        <v>0</v>
      </c>
      <c r="AI6" s="151">
        <f>SUM(IF(AND($F$4=3,$E$4=2),1,0))+SUM(IF(AND($E$5=3,$F$5=2),1,0))+SUM(IF(AND($E$7=3,$F$7=2),1,0))+SUM(IF(AND($F$8=3,$E$8=2),1,0))+SUM(IF(AND($F$10=3,$E$10=2),1,0))+SUM(IF(AND($E$11=3,$F$11=2),1,0))+SUM(IF(AND($E$13=3,$F$13=2),1,0))+SUM(IF(AND($F$14=3,$E$14=2),1,0))</f>
        <v>0</v>
      </c>
      <c r="AJ6" s="151">
        <f>SUM(IF(AND($F$4=2,$E$4=3),1,0))+SUM(IF(AND($E$5=2,$F$5=3),1,0))+SUM(IF(AND($E$7=2,$F$7=3),1,0))+SUM(IF(AND($F$8=2,$E$8=3),1,0))+SUM(IF(AND($F$10=2,$E$10=3),1,0))+SUM(IF(AND($E$11=2,$F$11=3),1,0))+SUM(IF(AND($E$13=2,$F$13=3),1,0))+SUM(IF(AND($F$14=2,$E$14=3),1,0))</f>
        <v>0</v>
      </c>
      <c r="AK6" s="151">
        <f>SUM(IF(AND($F$4=1,$E$4=3),1,0))+SUM(IF(AND($E$5=1,$F$5=3),1,0))+SUM(IF(AND($E$7=1,$F$7=3),1,0))+SUM(IF(AND($F$8=1,$E$8=3),1,0))+SUM(IF(AND($F$10=1,$E$10=3),1,0))+SUM(IF(AND($E$11=1,$F$11=3),1,0))+SUM(IF(AND($E$13=1,$F$13=3),1,0))+SUM(IF(AND($F$14=1,$E$14=3),1,0))</f>
        <v>0</v>
      </c>
      <c r="AL6" s="151">
        <f>SUM(IF(AND($F$4=0,$E$4=3),1,0))+SUM(IF(AND($E$5=0,$F$5=3),1,0))+SUM(IF(AND($E$7=0,$F$7=3),1,0))+SUM(IF(AND($F$8=0,$E$8=3),1,0))+SUM(IF(AND($F$10=0,$E$10=3),1,0))+SUM(IF(AND($E$11=0,$F$11=3),1,0))+SUM(IF(AND($E$13=0,$F$13=3),1,0))+SUM(IF(AND($F$14=0,$E$14=3),1,0))</f>
        <v>8</v>
      </c>
    </row>
    <row r="7" spans="1:38" ht="12.75">
      <c r="A7" s="152" t="s">
        <v>239</v>
      </c>
      <c r="B7" s="151" t="s">
        <v>236</v>
      </c>
      <c r="C7" s="152" t="s">
        <v>284</v>
      </c>
      <c r="D7" s="166" t="s">
        <v>145</v>
      </c>
      <c r="E7" s="4">
        <f t="shared" si="0"/>
        <v>0</v>
      </c>
      <c r="F7" s="4">
        <f t="shared" si="1"/>
        <v>3</v>
      </c>
      <c r="G7" s="158">
        <v>9</v>
      </c>
      <c r="H7" s="158">
        <v>25</v>
      </c>
      <c r="I7" s="151">
        <v>11</v>
      </c>
      <c r="J7" s="151">
        <v>25</v>
      </c>
      <c r="K7" s="158">
        <v>16</v>
      </c>
      <c r="L7" s="158">
        <v>25</v>
      </c>
      <c r="M7" s="151"/>
      <c r="N7" s="151"/>
      <c r="O7" s="158"/>
      <c r="P7" s="158"/>
      <c r="Q7" s="151">
        <f t="shared" si="2"/>
        <v>36</v>
      </c>
      <c r="R7" s="151">
        <f t="shared" si="3"/>
        <v>75</v>
      </c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9" ht="12.75">
      <c r="A8" s="152" t="s">
        <v>240</v>
      </c>
      <c r="B8" s="151" t="s">
        <v>236</v>
      </c>
      <c r="C8" s="166" t="s">
        <v>146</v>
      </c>
      <c r="D8" s="152" t="s">
        <v>284</v>
      </c>
      <c r="E8" s="4">
        <f t="shared" si="0"/>
        <v>3</v>
      </c>
      <c r="F8" s="4">
        <f t="shared" si="1"/>
        <v>0</v>
      </c>
      <c r="G8" s="158">
        <v>25</v>
      </c>
      <c r="H8" s="158">
        <v>15</v>
      </c>
      <c r="I8" s="151">
        <v>25</v>
      </c>
      <c r="J8" s="161">
        <v>22</v>
      </c>
      <c r="K8" s="158">
        <v>25</v>
      </c>
      <c r="L8" s="158">
        <v>11</v>
      </c>
      <c r="M8" s="151"/>
      <c r="N8" s="151"/>
      <c r="O8" s="158"/>
      <c r="P8" s="158"/>
      <c r="Q8" s="151">
        <f t="shared" si="2"/>
        <v>75</v>
      </c>
      <c r="R8" s="151">
        <f t="shared" si="3"/>
        <v>48</v>
      </c>
      <c r="S8"/>
      <c r="T8" s="162"/>
      <c r="U8" s="178"/>
      <c r="V8" s="162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4"/>
    </row>
    <row r="9" spans="1:34" ht="12.75">
      <c r="A9" s="152" t="s">
        <v>241</v>
      </c>
      <c r="B9" s="151" t="s">
        <v>236</v>
      </c>
      <c r="C9" s="166" t="s">
        <v>145</v>
      </c>
      <c r="D9" s="166" t="s">
        <v>146</v>
      </c>
      <c r="E9" s="4">
        <f t="shared" si="0"/>
        <v>3</v>
      </c>
      <c r="F9" s="4">
        <f t="shared" si="1"/>
        <v>2</v>
      </c>
      <c r="G9" s="158">
        <v>25</v>
      </c>
      <c r="H9" s="158">
        <v>19</v>
      </c>
      <c r="I9" s="151">
        <v>18</v>
      </c>
      <c r="J9" s="161">
        <v>25</v>
      </c>
      <c r="K9" s="158">
        <v>21</v>
      </c>
      <c r="L9" s="158">
        <v>25</v>
      </c>
      <c r="M9" s="151">
        <v>25</v>
      </c>
      <c r="N9" s="151">
        <v>13</v>
      </c>
      <c r="O9" s="158">
        <v>15</v>
      </c>
      <c r="P9" s="158">
        <v>8</v>
      </c>
      <c r="Q9" s="151">
        <f t="shared" si="2"/>
        <v>104</v>
      </c>
      <c r="R9" s="151">
        <f t="shared" si="3"/>
        <v>90</v>
      </c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</row>
    <row r="10" spans="1:34" ht="12.75">
      <c r="A10" s="152" t="s">
        <v>242</v>
      </c>
      <c r="B10" s="151" t="s">
        <v>236</v>
      </c>
      <c r="C10" s="166" t="s">
        <v>145</v>
      </c>
      <c r="D10" s="152" t="s">
        <v>284</v>
      </c>
      <c r="E10" s="4">
        <f t="shared" si="0"/>
        <v>3</v>
      </c>
      <c r="F10" s="4">
        <f t="shared" si="1"/>
        <v>0</v>
      </c>
      <c r="G10" s="158">
        <v>25</v>
      </c>
      <c r="H10" s="158">
        <v>15</v>
      </c>
      <c r="I10" s="151">
        <v>25</v>
      </c>
      <c r="J10" s="161">
        <v>20</v>
      </c>
      <c r="K10" s="158">
        <v>25</v>
      </c>
      <c r="L10" s="158">
        <v>16</v>
      </c>
      <c r="M10" s="151"/>
      <c r="N10" s="151"/>
      <c r="O10" s="158"/>
      <c r="P10" s="158"/>
      <c r="Q10" s="151">
        <f t="shared" si="2"/>
        <v>75</v>
      </c>
      <c r="R10" s="151">
        <f t="shared" si="3"/>
        <v>51</v>
      </c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ht="12.75">
      <c r="A11" s="152" t="s">
        <v>243</v>
      </c>
      <c r="B11" s="151" t="s">
        <v>236</v>
      </c>
      <c r="C11" s="152" t="s">
        <v>284</v>
      </c>
      <c r="D11" s="166" t="s">
        <v>146</v>
      </c>
      <c r="E11" s="4">
        <f t="shared" si="0"/>
        <v>0</v>
      </c>
      <c r="F11" s="4">
        <f t="shared" si="1"/>
        <v>3</v>
      </c>
      <c r="G11" s="158">
        <v>29</v>
      </c>
      <c r="H11" s="158">
        <v>31</v>
      </c>
      <c r="I11" s="151">
        <v>19</v>
      </c>
      <c r="J11" s="161">
        <v>25</v>
      </c>
      <c r="K11" s="158">
        <v>23</v>
      </c>
      <c r="L11" s="158">
        <v>25</v>
      </c>
      <c r="M11" s="151"/>
      <c r="N11" s="151"/>
      <c r="O11" s="158"/>
      <c r="P11" s="158"/>
      <c r="Q11" s="151">
        <f t="shared" si="2"/>
        <v>71</v>
      </c>
      <c r="R11" s="151">
        <f t="shared" si="3"/>
        <v>81</v>
      </c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ht="12.75">
      <c r="A12" s="152" t="s">
        <v>244</v>
      </c>
      <c r="B12" s="151" t="s">
        <v>236</v>
      </c>
      <c r="C12" s="166" t="s">
        <v>146</v>
      </c>
      <c r="D12" s="166" t="s">
        <v>145</v>
      </c>
      <c r="E12" s="4">
        <f t="shared" si="0"/>
        <v>3</v>
      </c>
      <c r="F12" s="4">
        <f t="shared" si="1"/>
        <v>1</v>
      </c>
      <c r="G12" s="158">
        <v>25</v>
      </c>
      <c r="H12" s="158">
        <v>20</v>
      </c>
      <c r="I12" s="151">
        <v>25</v>
      </c>
      <c r="J12" s="161">
        <v>21</v>
      </c>
      <c r="K12" s="158">
        <v>21</v>
      </c>
      <c r="L12" s="158">
        <v>25</v>
      </c>
      <c r="M12" s="151">
        <v>25</v>
      </c>
      <c r="N12" s="151">
        <v>19</v>
      </c>
      <c r="O12" s="158"/>
      <c r="P12" s="158"/>
      <c r="Q12" s="151">
        <f t="shared" si="2"/>
        <v>96</v>
      </c>
      <c r="R12" s="151">
        <f t="shared" si="3"/>
        <v>85</v>
      </c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12.75">
      <c r="A13" s="152" t="s">
        <v>245</v>
      </c>
      <c r="B13" s="151" t="s">
        <v>236</v>
      </c>
      <c r="C13" s="152" t="s">
        <v>284</v>
      </c>
      <c r="D13" s="166" t="s">
        <v>145</v>
      </c>
      <c r="E13" s="4">
        <f t="shared" si="0"/>
        <v>0</v>
      </c>
      <c r="F13" s="4">
        <f t="shared" si="1"/>
        <v>3</v>
      </c>
      <c r="G13" s="158">
        <v>9</v>
      </c>
      <c r="H13" s="158">
        <v>25</v>
      </c>
      <c r="I13" s="151">
        <v>18</v>
      </c>
      <c r="J13" s="161">
        <v>25</v>
      </c>
      <c r="K13" s="158">
        <v>14</v>
      </c>
      <c r="L13" s="158">
        <v>25</v>
      </c>
      <c r="M13" s="151"/>
      <c r="N13" s="151"/>
      <c r="O13" s="158"/>
      <c r="P13" s="158"/>
      <c r="Q13" s="151">
        <f t="shared" si="2"/>
        <v>41</v>
      </c>
      <c r="R13" s="151">
        <f t="shared" si="3"/>
        <v>75</v>
      </c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 ht="12.75">
      <c r="A14" s="152" t="s">
        <v>246</v>
      </c>
      <c r="B14" s="151" t="s">
        <v>236</v>
      </c>
      <c r="C14" s="166" t="s">
        <v>146</v>
      </c>
      <c r="D14" s="152" t="s">
        <v>284</v>
      </c>
      <c r="E14" s="4">
        <f t="shared" si="0"/>
        <v>3</v>
      </c>
      <c r="F14" s="4">
        <f t="shared" si="1"/>
        <v>0</v>
      </c>
      <c r="G14" s="158">
        <v>25</v>
      </c>
      <c r="H14" s="158">
        <v>14</v>
      </c>
      <c r="I14" s="151">
        <v>25</v>
      </c>
      <c r="J14" s="161">
        <v>9</v>
      </c>
      <c r="K14" s="158">
        <v>25</v>
      </c>
      <c r="L14" s="158">
        <v>14</v>
      </c>
      <c r="M14" s="151"/>
      <c r="N14" s="151"/>
      <c r="O14" s="158"/>
      <c r="P14" s="158"/>
      <c r="Q14" s="151">
        <f t="shared" si="2"/>
        <v>75</v>
      </c>
      <c r="R14" s="151">
        <f t="shared" si="3"/>
        <v>37</v>
      </c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</row>
    <row r="15" spans="1:34" ht="12.75">
      <c r="A15" s="152" t="s">
        <v>247</v>
      </c>
      <c r="B15" s="151" t="s">
        <v>236</v>
      </c>
      <c r="C15" s="166" t="s">
        <v>145</v>
      </c>
      <c r="D15" s="166" t="s">
        <v>146</v>
      </c>
      <c r="E15" s="4">
        <f t="shared" si="0"/>
        <v>3</v>
      </c>
      <c r="F15" s="4">
        <f t="shared" si="1"/>
        <v>1</v>
      </c>
      <c r="G15" s="158">
        <v>26</v>
      </c>
      <c r="H15" s="158">
        <v>24</v>
      </c>
      <c r="I15" s="151">
        <v>18</v>
      </c>
      <c r="J15" s="161">
        <v>25</v>
      </c>
      <c r="K15" s="158">
        <v>26</v>
      </c>
      <c r="L15" s="158">
        <v>24</v>
      </c>
      <c r="M15" s="151">
        <v>25</v>
      </c>
      <c r="N15" s="151">
        <v>21</v>
      </c>
      <c r="O15" s="158"/>
      <c r="P15" s="158"/>
      <c r="Q15" s="151">
        <f t="shared" si="2"/>
        <v>95</v>
      </c>
      <c r="R15" s="151">
        <f t="shared" si="3"/>
        <v>94</v>
      </c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4" ht="12.75">
      <c r="A28" s="68"/>
      <c r="B28" s="68"/>
      <c r="C28" s="5"/>
      <c r="D28" s="5"/>
      <c r="E28" s="5"/>
      <c r="F28" s="5"/>
      <c r="G28" s="5"/>
      <c r="H28" s="5"/>
      <c r="I28" s="5"/>
      <c r="J28" s="70"/>
      <c r="K28" s="5"/>
      <c r="L28" s="5"/>
      <c r="M28" s="5"/>
      <c r="N28" s="5"/>
    </row>
    <row r="29" spans="1:14" ht="12.75">
      <c r="A29" s="68"/>
      <c r="B29" s="68"/>
      <c r="C29" s="5"/>
      <c r="D29" s="5"/>
      <c r="E29" s="5"/>
      <c r="F29" s="5"/>
      <c r="G29" s="5"/>
      <c r="H29" s="5"/>
      <c r="I29" s="5"/>
      <c r="J29" s="70"/>
      <c r="K29" s="5"/>
      <c r="L29" s="5"/>
      <c r="M29" s="5"/>
      <c r="N29" s="5"/>
    </row>
    <row r="30" spans="1:14" ht="12.75">
      <c r="A30" s="68"/>
      <c r="B30" s="68"/>
      <c r="C30" s="5"/>
      <c r="D30" s="5"/>
      <c r="E30" s="5"/>
      <c r="F30" s="5"/>
      <c r="G30" s="5"/>
      <c r="H30" s="5"/>
      <c r="I30" s="5"/>
      <c r="J30" s="70"/>
      <c r="K30" s="5"/>
      <c r="L30" s="5"/>
      <c r="M30" s="5"/>
      <c r="N30" s="5"/>
    </row>
    <row r="31" spans="1:14" ht="12.75">
      <c r="A31" s="68"/>
      <c r="B31" s="68"/>
      <c r="C31" s="5"/>
      <c r="D31" s="5"/>
      <c r="E31" s="5"/>
      <c r="F31" s="5"/>
      <c r="G31" s="5"/>
      <c r="H31" s="5"/>
      <c r="I31" s="5"/>
      <c r="J31" s="70"/>
      <c r="K31" s="5"/>
      <c r="L31" s="5"/>
      <c r="M31" s="5"/>
      <c r="N31" s="5"/>
    </row>
    <row r="32" spans="1:14" ht="12.75">
      <c r="A32" s="68"/>
      <c r="B32" s="68"/>
      <c r="C32" s="5"/>
      <c r="D32" s="5"/>
      <c r="E32" s="5"/>
      <c r="F32" s="5"/>
      <c r="G32" s="5"/>
      <c r="H32" s="5"/>
      <c r="I32" s="5"/>
      <c r="J32" s="70"/>
      <c r="K32" s="5"/>
      <c r="L32" s="5"/>
      <c r="M32" s="5"/>
      <c r="N32" s="5"/>
    </row>
    <row r="33" spans="1:14" ht="12.75">
      <c r="A33" s="68"/>
      <c r="B33" s="68"/>
      <c r="C33" s="14"/>
      <c r="D33" s="14"/>
      <c r="E33" s="148"/>
      <c r="F33" s="5"/>
      <c r="G33" s="5"/>
      <c r="H33" s="5"/>
      <c r="I33" s="5"/>
      <c r="J33" s="70"/>
      <c r="K33" s="5"/>
      <c r="L33" s="5"/>
      <c r="M33" s="5"/>
      <c r="N33" s="5"/>
    </row>
  </sheetData>
  <sheetProtection selectLockedCells="1" selectUnlockedCells="1"/>
  <mergeCells count="15">
    <mergeCell ref="A1:AB1"/>
    <mergeCell ref="C2:D2"/>
    <mergeCell ref="E2:F2"/>
    <mergeCell ref="G2:R2"/>
    <mergeCell ref="W2:Z2"/>
    <mergeCell ref="AA2:AC2"/>
    <mergeCell ref="AD2:AF2"/>
    <mergeCell ref="AG2:AL2"/>
    <mergeCell ref="E3:F3"/>
    <mergeCell ref="G3:H3"/>
    <mergeCell ref="I3:J3"/>
    <mergeCell ref="K3:L3"/>
    <mergeCell ref="M3:N3"/>
    <mergeCell ref="O3:P3"/>
    <mergeCell ref="Q3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Q4" sqref="Q4"/>
    </sheetView>
  </sheetViews>
  <sheetFormatPr defaultColWidth="11.421875" defaultRowHeight="12.75"/>
  <cols>
    <col min="1" max="1" width="5.421875" style="150" customWidth="1"/>
    <col min="2" max="2" width="15.140625" style="150" bestFit="1" customWidth="1"/>
    <col min="3" max="3" width="24.28125" style="76" customWidth="1"/>
    <col min="4" max="4" width="24.140625" style="76" customWidth="1"/>
    <col min="5" max="5" width="2.00390625" style="87" customWidth="1"/>
    <col min="6" max="6" width="2.00390625" style="22" customWidth="1"/>
    <col min="7" max="9" width="2.7109375" style="22" customWidth="1"/>
    <col min="10" max="10" width="2.7109375" style="78" customWidth="1"/>
    <col min="11" max="12" width="3.00390625" style="22" customWidth="1"/>
    <col min="13" max="14" width="2.7109375" style="22" customWidth="1"/>
    <col min="15" max="15" width="4.140625" style="14" customWidth="1"/>
    <col min="16" max="16" width="2.00390625" style="22" customWidth="1"/>
    <col min="17" max="17" width="25.28125" style="22" customWidth="1"/>
    <col min="18" max="18" width="7.421875" style="22" customWidth="1"/>
    <col min="19" max="19" width="5.00390625" style="22" customWidth="1"/>
    <col min="20" max="20" width="4.7109375" style="22" customWidth="1"/>
    <col min="21" max="22" width="4.421875" style="22" customWidth="1"/>
    <col min="23" max="23" width="4.7109375" style="22" customWidth="1"/>
    <col min="24" max="24" width="4.421875" style="22" customWidth="1"/>
    <col min="25" max="25" width="5.140625" style="22" bestFit="1" customWidth="1"/>
    <col min="26" max="26" width="4.7109375" style="22" customWidth="1"/>
    <col min="27" max="27" width="5.00390625" style="22" customWidth="1"/>
    <col min="28" max="28" width="5.140625" style="22" customWidth="1"/>
    <col min="29" max="29" width="5.28125" style="76" customWidth="1"/>
    <col min="30" max="30" width="4.8515625" style="76" customWidth="1"/>
    <col min="31" max="31" width="5.00390625" style="76" customWidth="1"/>
    <col min="32" max="32" width="4.7109375" style="76" customWidth="1"/>
    <col min="33" max="16384" width="11.421875" style="76" customWidth="1"/>
  </cols>
  <sheetData>
    <row r="1" spans="1:28" ht="128.2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</row>
    <row r="2" spans="1:32" ht="12">
      <c r="A2" s="191"/>
      <c r="B2" s="191"/>
      <c r="C2" s="346" t="s">
        <v>0</v>
      </c>
      <c r="D2" s="346"/>
      <c r="E2" s="348"/>
      <c r="F2" s="348"/>
      <c r="G2" s="349"/>
      <c r="H2" s="349"/>
      <c r="I2" s="349"/>
      <c r="J2" s="349"/>
      <c r="K2" s="349"/>
      <c r="L2" s="349"/>
      <c r="M2" s="349"/>
      <c r="N2" s="349"/>
      <c r="O2" s="5"/>
      <c r="P2" s="6"/>
      <c r="Q2" s="6" t="s">
        <v>1</v>
      </c>
      <c r="R2" s="6" t="s">
        <v>1</v>
      </c>
      <c r="S2" s="299" t="s">
        <v>2</v>
      </c>
      <c r="T2" s="299"/>
      <c r="U2" s="299"/>
      <c r="V2" s="299"/>
      <c r="W2" s="300" t="s">
        <v>4</v>
      </c>
      <c r="X2" s="300"/>
      <c r="Y2" s="300"/>
      <c r="Z2" s="300" t="s">
        <v>3</v>
      </c>
      <c r="AA2" s="300"/>
      <c r="AB2" s="300"/>
      <c r="AC2" s="333" t="s">
        <v>134</v>
      </c>
      <c r="AD2" s="333"/>
      <c r="AE2" s="333"/>
      <c r="AF2" s="333"/>
    </row>
    <row r="3" spans="1:32" ht="12">
      <c r="A3" s="192" t="s">
        <v>5</v>
      </c>
      <c r="B3" s="192" t="s">
        <v>6</v>
      </c>
      <c r="C3" s="192" t="s">
        <v>7</v>
      </c>
      <c r="D3" s="192" t="s">
        <v>8</v>
      </c>
      <c r="E3" s="346" t="s">
        <v>4</v>
      </c>
      <c r="F3" s="346"/>
      <c r="G3" s="347">
        <v>1</v>
      </c>
      <c r="H3" s="347"/>
      <c r="I3" s="346">
        <v>2</v>
      </c>
      <c r="J3" s="346"/>
      <c r="K3" s="347">
        <v>3</v>
      </c>
      <c r="L3" s="347"/>
      <c r="M3" s="346" t="s">
        <v>9</v>
      </c>
      <c r="N3" s="346"/>
      <c r="O3" s="5"/>
      <c r="P3" s="136" t="s">
        <v>10</v>
      </c>
      <c r="Q3" s="136" t="s">
        <v>11</v>
      </c>
      <c r="R3" s="136" t="s">
        <v>3</v>
      </c>
      <c r="S3" s="185" t="s">
        <v>9</v>
      </c>
      <c r="T3" s="136" t="s">
        <v>12</v>
      </c>
      <c r="U3" s="136" t="s">
        <v>13</v>
      </c>
      <c r="V3" s="10" t="s">
        <v>14</v>
      </c>
      <c r="W3" s="136" t="s">
        <v>12</v>
      </c>
      <c r="X3" s="186" t="s">
        <v>13</v>
      </c>
      <c r="Y3" s="136" t="s">
        <v>16</v>
      </c>
      <c r="Z3" s="136" t="s">
        <v>12</v>
      </c>
      <c r="AA3" s="186" t="s">
        <v>13</v>
      </c>
      <c r="AB3" s="136" t="s">
        <v>16</v>
      </c>
      <c r="AC3" s="187" t="s">
        <v>248</v>
      </c>
      <c r="AD3" s="187" t="s">
        <v>249</v>
      </c>
      <c r="AE3" s="187" t="s">
        <v>250</v>
      </c>
      <c r="AF3" s="187" t="s">
        <v>251</v>
      </c>
    </row>
    <row r="4" spans="1:32" ht="12">
      <c r="A4" s="191" t="s">
        <v>252</v>
      </c>
      <c r="B4" s="191" t="s">
        <v>317</v>
      </c>
      <c r="C4" s="192" t="s">
        <v>145</v>
      </c>
      <c r="D4" s="152" t="s">
        <v>284</v>
      </c>
      <c r="E4" s="193">
        <f aca="true" t="shared" si="0" ref="E4:E18">SUM(IF(G4&gt;H4,1,0))+SUM(IF(I4&gt;J4,1,0))+SUM(IF(K4&gt;L4,1,0))</f>
        <v>0</v>
      </c>
      <c r="F4" s="193">
        <f aca="true" t="shared" si="1" ref="F4:F18">SUM(IF(H4&gt;G4,1,0))+SUM(IF(J4&gt;I4,1,0))+SUM(IF(L4&gt;K4,1,0))</f>
        <v>2</v>
      </c>
      <c r="G4" s="194">
        <v>23</v>
      </c>
      <c r="H4" s="194">
        <v>25</v>
      </c>
      <c r="I4" s="191">
        <v>19</v>
      </c>
      <c r="J4" s="191">
        <v>25</v>
      </c>
      <c r="K4" s="194"/>
      <c r="L4" s="194"/>
      <c r="M4" s="191">
        <f aca="true" t="shared" si="2" ref="M4:M18">G4+I4+K4</f>
        <v>42</v>
      </c>
      <c r="N4" s="191">
        <f aca="true" t="shared" si="3" ref="N4:N18">H4+J4+L4</f>
        <v>50</v>
      </c>
      <c r="P4" s="3">
        <v>1</v>
      </c>
      <c r="Q4" s="159" t="s">
        <v>146</v>
      </c>
      <c r="R4" s="152">
        <f>AC4*3+AD4*2+AE4*1</f>
        <v>30</v>
      </c>
      <c r="S4" s="151">
        <f>T4+U4+V4</f>
        <v>10</v>
      </c>
      <c r="T4" s="4">
        <f>COUNTIF($F$5,"=2")+COUNTIF($E$6,"=2")+COUNTIF($F$8,"=2")+COUNTIF($E$9,"=2")+COUNTIF($E$11,"=2")+COUNTIF($F$12,"=2")+COUNTIF($E$14,"=2")+COUNTIF($F$15,"=2")+COUNTIF($F$17,"=2")+COUNTIF($E$18,"=2")</f>
        <v>10</v>
      </c>
      <c r="U4" s="4">
        <f>SUM(IF($F$5&lt;$E$5,1,0))+SUM(IF($E$6&lt;$F$6,1,0))+SUM(IF($F$8&lt;$E$8,1,0))+SUM(IF($E$9&lt;$F$9,1,0))+SUM(IF($E$11&lt;$F$11,1,0))+SUM(IF($F$12&lt;$E$12,1,0))+SUM(IF($E$14&lt;$F$14,1,0))+SUM(IF($F$15&lt;$E$15,1,0))+SUM(IF($F$17&lt;$E$17,1,0))+SUM(IF($E$18&lt;$F$18,1,0))</f>
        <v>0</v>
      </c>
      <c r="V4" s="4"/>
      <c r="W4" s="4">
        <f>$F$5+$E$6+$F$8+$E$9+$E$11+$F$12+$E$14+$F$15+$F$17+$E$18</f>
        <v>20</v>
      </c>
      <c r="X4" s="4">
        <f>$E$5+$F$6+$E$8+$F$9+$F$11+$E$12+$F$14+$E$15+$E$17+$F$18</f>
        <v>0</v>
      </c>
      <c r="Y4" s="243" t="str">
        <f>IF(X4=0,"MAX",W4/X4)</f>
        <v>MAX</v>
      </c>
      <c r="Z4" s="4">
        <f>$N$5+$M$6+$N$8+$M$9+$M$11+$N$12+$M$14+$N$15+$N$17+$M$18</f>
        <v>501</v>
      </c>
      <c r="AA4" s="4">
        <f>$M$5+$N$6+$M$8+$N$9+$N$11+$M$12+$N$14+$M$15+$M$17+$N$18</f>
        <v>340</v>
      </c>
      <c r="AB4" s="243">
        <f>IF(AA4=0,"MAX",Z4/AA4)</f>
        <v>1.473529411764706</v>
      </c>
      <c r="AC4" s="151">
        <f>SUM(IF(AND($F$5=2,$E$5=0),1,0))+SUM(IF(AND($E$6=2,$F$6=0),1,0))+SUM(IF(AND($F$8=2,$E$8=0),1,0))+SUM(IF(AND($E$9=2,$F$9=0),1,0))+SUM(IF(AND($E$11=2,$F$11=0),1,0))+SUM(IF(AND($F$12=2,$E$12=0),1,0))+SUM(IF(AND($E$14=2,$F$14=0),1,0))+SUM(IF(AND($F$15=2,$E$15=0),1,0))+SUM(IF(AND($F$17=2,$E$17=0),1,0))+SUM(IF(AND($E$18=2,$F$18=0),1,0))</f>
        <v>10</v>
      </c>
      <c r="AD4" s="151">
        <f>SUM(IF(AND($F$5=2,$E$5=1),1,0))+SUM(IF(AND($E$6=2,$F$6=1),1,0))+SUM(IF(AND($F$8=2,$E$8=1),1,0))+SUM(IF(AND($E$9=2,$F$9=1),1,0))+SUM(IF(AND($E$11=2,$F$11=1),1,0))+SUM(IF(AND($F$12=2,$E$12=1),1,0))+SUM(IF(AND($E$14=2,$F$14=1),1,0))+SUM(IF(AND($E$15=2,$F$15=1),1,0))+SUM(IF(AND($F$17=2,$E$17=1),1,0))+SUM(IF(AND($E$18=2,$F$18=1),1,0))</f>
        <v>0</v>
      </c>
      <c r="AE4" s="151">
        <f>SUM(IF(AND($F$5=1,$E$5=2),1,0))+SUM(IF(AND($E$6=1,$F$6=2),1,0))+SUM(IF(AND($F$8=1,$E$8=2),1,0))+SUM(IF(AND($E$9=1,$F$9=2),1,0))+SUM(IF(AND($E$11=1,$F$11=2),1,0))+SUM(IF(AND($F$12=1,$E$12=2),1,0))+SUM(IF(AND($E$14=1,$F$14=2),1,0))+SUM(IF(AND($E$15=1,$F$15=2),1,0))+SUM(IF(AND($F$17=1,$E$17=2),1,0))+SUM(IF(AND($E$18=1,$F$18=2),1,0))</f>
        <v>0</v>
      </c>
      <c r="AF4" s="151">
        <f>SUM(IF(AND($F$5=0,$E$5=2),1,0))+SUM(IF(AND($E$6=0,$F$6=2),1,0))+SUM(IF(AND($F$8=0,$E$8=2),1,0))+SUM(IF(AND($E$9=0,$F$9=2),1,0))+SUM(IF(AND($E$11=0,$F$11=2),1,0))+SUM(IF(AND($F$12=0,$E$12=2),1,0))+SUM(IF(AND($E$14=0,$F$14=2),1,0))+SUM(IF(AND($F$15=0,$E$15=2),1,0))+SUM(IF(AND($F$17=0,$E$17=2),1,0))+SUM(IF(AND($E$18=0,$F$18=2),1,0))</f>
        <v>0</v>
      </c>
    </row>
    <row r="5" spans="1:32" ht="12">
      <c r="A5" s="191" t="s">
        <v>253</v>
      </c>
      <c r="B5" s="191" t="s">
        <v>317</v>
      </c>
      <c r="C5" s="152" t="s">
        <v>284</v>
      </c>
      <c r="D5" s="195" t="s">
        <v>146</v>
      </c>
      <c r="E5" s="193">
        <f t="shared" si="0"/>
        <v>0</v>
      </c>
      <c r="F5" s="193">
        <f t="shared" si="1"/>
        <v>2</v>
      </c>
      <c r="G5" s="194">
        <v>16</v>
      </c>
      <c r="H5" s="194">
        <v>25</v>
      </c>
      <c r="I5" s="191">
        <v>20</v>
      </c>
      <c r="J5" s="191">
        <v>25</v>
      </c>
      <c r="K5" s="194"/>
      <c r="L5" s="194"/>
      <c r="M5" s="191">
        <f t="shared" si="2"/>
        <v>36</v>
      </c>
      <c r="N5" s="191">
        <f t="shared" si="3"/>
        <v>50</v>
      </c>
      <c r="P5" s="3">
        <v>2</v>
      </c>
      <c r="Q5" s="152" t="s">
        <v>284</v>
      </c>
      <c r="R5" s="152">
        <f>AC5*3+AD5*2+AE5*1</f>
        <v>13</v>
      </c>
      <c r="S5" s="151">
        <f>T5+U5+V5</f>
        <v>10</v>
      </c>
      <c r="T5" s="4">
        <f>COUNTIF($F$4,"=2")+COUNTIF($E$5,"=2")+COUNTIF($E$7,"=2")+COUNTIF($F$9,"=2")+COUNTIF($F$10,"=2")+COUNTIF($E$12,"=2")+COUNTIF($E$13,"=2")+COUNTIF($F$14,"=2")+COUNTIF($F$16,"=2")+COUNTIF($E$17,"=2")</f>
        <v>4</v>
      </c>
      <c r="U5" s="4">
        <f>SUM(IF($F$4&lt;$E$4,1,0))+SUM(IF($E$5&lt;$F$5,1,0))+SUM(IF($E$7&lt;$F$7,1,0))+SUM(IF($F$9&lt;$E$9,1,0))+SUM(IF($F$10&lt;$E$10,1,0))+SUM(IF($E$12&lt;$F$12,1,0))+SUM(IF($E$13&lt;$F$13,1,0))+SUM(IF($F$14&lt;$E$14,1,0))+SUM(IF($F$16&lt;$E$16,1,0))+SUM(IF($E$17&lt;$F$17,1,0))</f>
        <v>6</v>
      </c>
      <c r="V5" s="4"/>
      <c r="W5" s="4">
        <f>$F$4+$E$5+$E$7+$F$9+$F$10+$E$12+$E$13+$F$14+$F$16+$E$17</f>
        <v>9</v>
      </c>
      <c r="X5" s="4">
        <f>$E$4+$F$5+$F$7+$E$9+$E$10+$F$12+$F$13+$E$14+$E$16+$F$17</f>
        <v>12</v>
      </c>
      <c r="Y5" s="243">
        <f>IF(X5=0,"MAX",W5/X5)</f>
        <v>0.75</v>
      </c>
      <c r="Z5" s="4">
        <f>$N$4+$M$5+$M$7+$N$9+$N$10+$M$12+$M$13+$N$14+$N$16+$M$17</f>
        <v>446</v>
      </c>
      <c r="AA5" s="4">
        <f>$M$4+$N$5+$N$7+$M$9+$M$10+$N$12+$N$13+$M$14+$M$16+$N$17</f>
        <v>456</v>
      </c>
      <c r="AB5" s="243">
        <f>IF(AA5=0,"MAX",Z5/AA5)</f>
        <v>0.9780701754385965</v>
      </c>
      <c r="AC5" s="151">
        <f>SUM(IF(AND($F$4=2,$E$4=0),1,0))+SUM(IF(AND($E$5=2,$F$5=0),1,0))+SUM(IF(AND($E$7=2,$F$7=0),1,0))+SUM(IF(AND($F$9=2,$E$9=0),1,0))+SUM(IF(AND($F$10=2,$E$10=0),1,0))+SUM(IF(AND($E$12=2,$F$12=0),1,0))+SUM(IF(AND($E$13=2,$F$13=0),1,0))+SUM(IF(AND($F$14=2,$E$14=0),1,0))+SUM(IF(AND($F$16=2,$E$16=0),1,0))+SUM(IF(AND($E$17=2,$F$17=0),1,0))</f>
        <v>4</v>
      </c>
      <c r="AD5" s="151">
        <f>SUM(IF(AND($F$4=2,$E$4=1),1,0))+SUM(IF(AND($E$5=2,$F$5=1),1,0))+SUM(IF(AND($E$7=2,$F$7=1),1,0))+SUM(IF(AND($F$9=2,$E$9=1),1,0))+SUM(IF(AND($F$10=2,$E$10=1),1,0))+SUM(IF(AND($E$12=2,$F$12=1),1,0))+SUM(IF(AND($E$13=2,$F$13=1),1,0))+SUM(IF(AND($F$14=2,$E$14=1),1,0))+SUM(IF(AND($F$16=2,$E$16=1),1,0))+SUM(IF(AND($E$17=2,$F$17=1),1,0))</f>
        <v>0</v>
      </c>
      <c r="AE5" s="151">
        <f>SUM(IF(AND($F$4=1,$E$4=2),1,0))+SUM(IF(AND($E$5=1,$F$5=2),1,0))+SUM(IF(AND($E$7=1,$F$7=2),1,0))+SUM(IF(AND($F$9=1,$E$9=2),1,0))+SUM(IF(AND($F$10=1,$E$10=2),1,0))+SUM(IF(AND($E$12=1,$F$12=2),1,0))+SUM(IF(AND($E$13=1,$F$13=2),1,0))+SUM(IF(AND($F$14=1,$E$14=2),1,0))+SUM(IF(AND($F$16=1,$E$16=2),1,0))+SUM(IF(AND($E$17=1,$F$17=2),1,0))</f>
        <v>1</v>
      </c>
      <c r="AF5" s="151">
        <f>SUM(IF(AND($F$4=0,$E$4=2),1,0))+SUM(IF(AND($E$5=0,$F$5=2),1,0))+SUM(IF(AND($E$7=0,$F$7=2),1,0))+SUM(IF(AND($F$9=0,$E$9=2),1,0))+SUM(IF(AND($F$10=0,$E$10=2),1,0))+SUM(IF(AND($E$12=0,$F$12=2),1,0))+SUM(IF(AND($E$13=0,$F$13=2),1,0))+SUM(IF(AND($F$14=0,$E$14=2),1,0))+SUM(IF(AND($F$16=0,$E$16=2),1,0))+SUM(IF(AND($E$17=0,$F$17=2),1,0))</f>
        <v>5</v>
      </c>
    </row>
    <row r="6" spans="1:32" ht="12.75" thickBot="1">
      <c r="A6" s="218" t="s">
        <v>254</v>
      </c>
      <c r="B6" s="218" t="s">
        <v>317</v>
      </c>
      <c r="C6" s="219" t="s">
        <v>146</v>
      </c>
      <c r="D6" s="220" t="s">
        <v>145</v>
      </c>
      <c r="E6" s="221">
        <f t="shared" si="0"/>
        <v>2</v>
      </c>
      <c r="F6" s="221">
        <f t="shared" si="1"/>
        <v>0</v>
      </c>
      <c r="G6" s="222">
        <v>25</v>
      </c>
      <c r="H6" s="222">
        <v>13</v>
      </c>
      <c r="I6" s="218">
        <v>25</v>
      </c>
      <c r="J6" s="218">
        <v>14</v>
      </c>
      <c r="K6" s="222"/>
      <c r="L6" s="222"/>
      <c r="M6" s="218">
        <f t="shared" si="2"/>
        <v>50</v>
      </c>
      <c r="N6" s="218">
        <f t="shared" si="3"/>
        <v>27</v>
      </c>
      <c r="P6" s="3">
        <v>3</v>
      </c>
      <c r="Q6" s="152" t="s">
        <v>145</v>
      </c>
      <c r="R6" s="152">
        <f>AC6*3+AD6*2+AE6*1</f>
        <v>3</v>
      </c>
      <c r="S6" s="151">
        <f>T6+U6+V6</f>
        <v>10</v>
      </c>
      <c r="T6" s="4">
        <f>COUNTIF($E$4,"=2")+COUNTIF($F$6,"=2")+COUNTIF($F$7,"=2")+COUNTIF($E$8,"=2")+COUNTIF($E$10,"=2")+COUNTIF($F$11,"=2")+COUNTIF($F$13,"=2")+COUNTIF($E$15,"=2")+COUNTIF($E$16,"=2")+COUNTIF($F$18,"=2")</f>
        <v>1</v>
      </c>
      <c r="U6" s="4">
        <f>SUM(IF($E$4&lt;$F$4,1,0))+SUM(IF($F$6&lt;$E$6,1,0))+SUM(IF($F$7&lt;$E$7,1,0))+SUM(IF($E$8&lt;$F$8,1,0))+SUM(IF($E$10&lt;$F$20,1,0))+SUM(IF($F$11&lt;$E$11,1,0))+SUM(IF($F$13&lt;$E$13,1,0))+SUM(IF($E$15&lt;$F$15,1,0))+SUM(IF($E$16&lt;$F$16,1,0))+SUM(IF($F$18&lt;$E$18,1,0))</f>
        <v>9</v>
      </c>
      <c r="V6" s="4"/>
      <c r="W6" s="4">
        <f>$E$4+$F$6+$F$7+$E$8+$E$10+$F$11+$F$13+$E$15+$E$16+$F$18</f>
        <v>2</v>
      </c>
      <c r="X6" s="4">
        <f>$F$4+$E$6+$E$7+$F$8+$F$10+$E$11+$E$13+$F$15+$F$16+$E$18</f>
        <v>19</v>
      </c>
      <c r="Y6" s="243">
        <f>IF(X6=0,"MAX",W6/X6)</f>
        <v>0.10526315789473684</v>
      </c>
      <c r="Z6" s="4">
        <f>$M$4+$N$6+$N$7+$M$8+$M$10+$N$11+$N$13+$M$15+$M$16+$N$18</f>
        <v>354</v>
      </c>
      <c r="AA6" s="4">
        <f>$N$4+$M$6+$M$7+$N$8+$N$10+$M$11+$M$13+$N$15+$N$16+$M$18</f>
        <v>505</v>
      </c>
      <c r="AB6" s="243">
        <f>IF(AA6=0,"MAX",Z6/AA6)</f>
        <v>0.700990099009901</v>
      </c>
      <c r="AC6" s="151">
        <f>SUM(IF(AND($E$4=2,$F$4=0),1,0))+SUM(IF(AND($F$6=2,$E$6=0),1,0))+SUM(IF(AND($F$7=2,$E$7=0),1,0))+SUM(IF(AND($E$8=2,$F$8=0),1,0))+SUM(IF(AND($E$10=2,$F$20=0),1,0))+SUM(IF(AND($F$11=2,$E$11=0),1,0))+SUM(IF(AND($F$13=2,$E$13=0),1,0))+SUM(IF(AND($E$15=2,$F$15=0),1,0))+SUM(IF(AND($E$16=2,$F$16=0),1,0))+SUM(IF(AND($F$18=2,$E$18=0),1,0))</f>
        <v>1</v>
      </c>
      <c r="AD6" s="151">
        <f>SUM(IF(AND($E$4=2,$F$4=1),1,0))+SUM(IF(AND($F$6=2,$E$6=1),1,0))+SUM(IF(AND($F$7=2,$E$7=1),1,0))+SUM(IF(AND($E$8=2,$F$8=1),1,0))+SUM(IF(AND($E$10=2,$F$20=1),1,0))+SUM(IF(AND($F$11=2,$E$11=1),1,0))+SUM(IF(AND($F$13=2,$E$13=1),1,0))+SUM(IF(AND($E$15=2,$F$15=1),1,0))+SUM(IF(AND($E$16=2,$F$16=1),1,0))+SUM(IF(AND($F$18=2,$E$18=1),1,0))</f>
        <v>0</v>
      </c>
      <c r="AE6" s="151">
        <f>SUM(IF(AND($E$4=1,$F$4=2),1,0))+SUM(IF(AND($F$6=1,$E$6=2),1,0))+SUM(IF(AND($F$7=1,$E$7=2),1,0))+SUM(IF(AND($E$8=1,$F$8=2),1,0))+SUM(IF(AND($E$10=1,$F$20=2),1,0))+SUM(IF(AND($F$11=1,$E$11=2),1,0))+SUM(IF(AND($F$13=1,$E$13=2),1,0))+SUM(IF(AND($E$15=1,$F$15=2),1,0))+SUM(IF(AND($E$16=1,$F$16=2),1,0))+SUM(IF(AND($F$18=1,$E$18=2),1,0))</f>
        <v>0</v>
      </c>
      <c r="AF6" s="151">
        <f>SUM(IF(AND($E$4=0,$F$4=2),1,0))+SUM(IF(AND($F$6=0,$E$6=2),1,0))+SUM(IF(AND($F$7=0,$E$7=2),1,0))+SUM(IF(AND($E$8=0,$F$8=2),1,0))+SUM(IF(AND($E$10=0,$F$20=2),1,0))+SUM(IF(AND($F$11=0,$E$11=2),1,0))+SUM(IF(AND($F$13=0,$E$13=2),1,0))+SUM(IF(AND($E$15=0,$F$15=2),1,0))+SUM(IF(AND($E$16=0,$F$16=2),1,0))+SUM(IF(AND($F$18=0,$E$18=2),1,0))</f>
        <v>9</v>
      </c>
    </row>
    <row r="7" spans="1:33" ht="12.75">
      <c r="A7" s="213" t="s">
        <v>255</v>
      </c>
      <c r="B7" s="213" t="s">
        <v>317</v>
      </c>
      <c r="C7" s="214" t="s">
        <v>284</v>
      </c>
      <c r="D7" s="215" t="s">
        <v>145</v>
      </c>
      <c r="E7" s="216">
        <f t="shared" si="0"/>
        <v>2</v>
      </c>
      <c r="F7" s="216">
        <f t="shared" si="1"/>
        <v>0</v>
      </c>
      <c r="G7" s="217">
        <v>25</v>
      </c>
      <c r="H7" s="217">
        <v>14</v>
      </c>
      <c r="I7" s="213">
        <v>25</v>
      </c>
      <c r="J7" s="213">
        <v>21</v>
      </c>
      <c r="K7" s="217"/>
      <c r="L7" s="217"/>
      <c r="M7" s="213">
        <f t="shared" si="2"/>
        <v>50</v>
      </c>
      <c r="N7" s="213">
        <f t="shared" si="3"/>
        <v>35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.75">
      <c r="A8" s="191" t="s">
        <v>256</v>
      </c>
      <c r="B8" s="191" t="s">
        <v>317</v>
      </c>
      <c r="C8" s="192" t="s">
        <v>145</v>
      </c>
      <c r="D8" s="195" t="s">
        <v>146</v>
      </c>
      <c r="E8" s="193">
        <f t="shared" si="0"/>
        <v>0</v>
      </c>
      <c r="F8" s="193">
        <f t="shared" si="1"/>
        <v>2</v>
      </c>
      <c r="G8" s="194">
        <v>12</v>
      </c>
      <c r="H8" s="194">
        <v>25</v>
      </c>
      <c r="I8" s="191">
        <v>13</v>
      </c>
      <c r="J8" s="196">
        <v>25</v>
      </c>
      <c r="K8" s="194"/>
      <c r="L8" s="194"/>
      <c r="M8" s="191">
        <f t="shared" si="2"/>
        <v>25</v>
      </c>
      <c r="N8" s="191">
        <f t="shared" si="3"/>
        <v>50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2" ht="12.75" thickBot="1">
      <c r="A9" s="218" t="s">
        <v>257</v>
      </c>
      <c r="B9" s="218" t="s">
        <v>317</v>
      </c>
      <c r="C9" s="219" t="s">
        <v>146</v>
      </c>
      <c r="D9" s="224" t="s">
        <v>284</v>
      </c>
      <c r="E9" s="221">
        <f t="shared" si="0"/>
        <v>2</v>
      </c>
      <c r="F9" s="221">
        <f t="shared" si="1"/>
        <v>0</v>
      </c>
      <c r="G9" s="222">
        <v>25</v>
      </c>
      <c r="H9" s="222">
        <v>13</v>
      </c>
      <c r="I9" s="218">
        <v>25</v>
      </c>
      <c r="J9" s="225">
        <v>20</v>
      </c>
      <c r="K9" s="222"/>
      <c r="L9" s="222"/>
      <c r="M9" s="218">
        <f t="shared" si="2"/>
        <v>50</v>
      </c>
      <c r="N9" s="218">
        <f t="shared" si="3"/>
        <v>33</v>
      </c>
      <c r="P9" s="55"/>
      <c r="Q9" s="5"/>
      <c r="R9" s="55"/>
      <c r="S9" s="5"/>
      <c r="T9" s="5"/>
      <c r="U9" s="5"/>
      <c r="V9" s="5"/>
      <c r="W9" s="5"/>
      <c r="X9" s="5"/>
      <c r="Y9" s="5"/>
      <c r="Z9" s="5"/>
      <c r="AA9" s="5"/>
      <c r="AB9" s="168"/>
      <c r="AC9" s="163"/>
      <c r="AD9" s="163"/>
      <c r="AE9" s="163"/>
      <c r="AF9" s="163"/>
    </row>
    <row r="10" spans="1:28" ht="12">
      <c r="A10" s="213" t="s">
        <v>258</v>
      </c>
      <c r="B10" s="213" t="s">
        <v>317</v>
      </c>
      <c r="C10" s="215" t="s">
        <v>145</v>
      </c>
      <c r="D10" s="214" t="s">
        <v>284</v>
      </c>
      <c r="E10" s="216">
        <f t="shared" si="0"/>
        <v>2</v>
      </c>
      <c r="F10" s="216">
        <f t="shared" si="1"/>
        <v>1</v>
      </c>
      <c r="G10" s="217">
        <v>23</v>
      </c>
      <c r="H10" s="217">
        <v>25</v>
      </c>
      <c r="I10" s="213">
        <v>25</v>
      </c>
      <c r="J10" s="223">
        <v>19</v>
      </c>
      <c r="K10" s="217">
        <v>15</v>
      </c>
      <c r="L10" s="217">
        <v>11</v>
      </c>
      <c r="M10" s="213">
        <f t="shared" si="2"/>
        <v>63</v>
      </c>
      <c r="N10" s="213">
        <f t="shared" si="3"/>
        <v>55</v>
      </c>
      <c r="P10" s="55"/>
      <c r="Q10" s="167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</row>
    <row r="11" spans="1:28" ht="12">
      <c r="A11" s="191" t="s">
        <v>259</v>
      </c>
      <c r="B11" s="191" t="s">
        <v>317</v>
      </c>
      <c r="C11" s="195" t="s">
        <v>146</v>
      </c>
      <c r="D11" s="192" t="s">
        <v>145</v>
      </c>
      <c r="E11" s="193">
        <f t="shared" si="0"/>
        <v>2</v>
      </c>
      <c r="F11" s="193">
        <f t="shared" si="1"/>
        <v>0</v>
      </c>
      <c r="G11" s="194">
        <v>25</v>
      </c>
      <c r="H11" s="194">
        <v>15</v>
      </c>
      <c r="I11" s="191">
        <v>25</v>
      </c>
      <c r="J11" s="196">
        <v>19</v>
      </c>
      <c r="K11" s="194"/>
      <c r="L11" s="194"/>
      <c r="M11" s="191">
        <f t="shared" si="2"/>
        <v>50</v>
      </c>
      <c r="N11" s="191">
        <f t="shared" si="3"/>
        <v>34</v>
      </c>
      <c r="P11" s="55"/>
      <c r="Q11" s="167"/>
      <c r="R11" s="167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1:20" ht="12.75" thickBot="1">
      <c r="A12" s="218" t="s">
        <v>260</v>
      </c>
      <c r="B12" s="288" t="s">
        <v>317</v>
      </c>
      <c r="C12" s="224" t="s">
        <v>284</v>
      </c>
      <c r="D12" s="219" t="s">
        <v>146</v>
      </c>
      <c r="E12" s="221">
        <f t="shared" si="0"/>
        <v>0</v>
      </c>
      <c r="F12" s="221">
        <f t="shared" si="1"/>
        <v>2</v>
      </c>
      <c r="G12" s="222">
        <v>14</v>
      </c>
      <c r="H12" s="222">
        <v>25</v>
      </c>
      <c r="I12" s="218">
        <v>24</v>
      </c>
      <c r="J12" s="225">
        <v>26</v>
      </c>
      <c r="K12" s="222"/>
      <c r="L12" s="222"/>
      <c r="M12" s="218">
        <f t="shared" si="2"/>
        <v>38</v>
      </c>
      <c r="N12" s="218">
        <f t="shared" si="3"/>
        <v>51</v>
      </c>
      <c r="P12" s="24"/>
      <c r="Q12" s="24"/>
      <c r="R12" s="24"/>
      <c r="S12" s="24"/>
      <c r="T12" s="24"/>
    </row>
    <row r="13" spans="1:16" ht="12">
      <c r="A13" s="213" t="s">
        <v>261</v>
      </c>
      <c r="B13" s="213" t="s">
        <v>317</v>
      </c>
      <c r="C13" s="214" t="s">
        <v>284</v>
      </c>
      <c r="D13" s="215" t="s">
        <v>145</v>
      </c>
      <c r="E13" s="216">
        <f t="shared" si="0"/>
        <v>2</v>
      </c>
      <c r="F13" s="216">
        <f t="shared" si="1"/>
        <v>0</v>
      </c>
      <c r="G13" s="217">
        <v>25</v>
      </c>
      <c r="H13" s="217">
        <v>22</v>
      </c>
      <c r="I13" s="213">
        <v>25</v>
      </c>
      <c r="J13" s="223">
        <v>14</v>
      </c>
      <c r="K13" s="217"/>
      <c r="L13" s="217"/>
      <c r="M13" s="213">
        <f t="shared" si="2"/>
        <v>50</v>
      </c>
      <c r="N13" s="213">
        <f t="shared" si="3"/>
        <v>36</v>
      </c>
      <c r="P13" s="24"/>
    </row>
    <row r="14" spans="1:28" ht="12">
      <c r="A14" s="191" t="s">
        <v>262</v>
      </c>
      <c r="B14" s="191" t="s">
        <v>317</v>
      </c>
      <c r="C14" s="195" t="s">
        <v>146</v>
      </c>
      <c r="D14" s="152" t="s">
        <v>284</v>
      </c>
      <c r="E14" s="193">
        <f t="shared" si="0"/>
        <v>2</v>
      </c>
      <c r="F14" s="193">
        <f t="shared" si="1"/>
        <v>0</v>
      </c>
      <c r="G14" s="194">
        <v>25</v>
      </c>
      <c r="H14" s="194">
        <v>21</v>
      </c>
      <c r="I14" s="191">
        <v>25</v>
      </c>
      <c r="J14" s="196">
        <v>17</v>
      </c>
      <c r="K14" s="194"/>
      <c r="L14" s="194"/>
      <c r="M14" s="191">
        <f t="shared" si="2"/>
        <v>50</v>
      </c>
      <c r="N14" s="191">
        <f t="shared" si="3"/>
        <v>38</v>
      </c>
      <c r="P14" s="169"/>
      <c r="Q14" s="169"/>
      <c r="R14" s="169"/>
      <c r="S14" s="340"/>
      <c r="T14" s="340"/>
      <c r="U14" s="340"/>
      <c r="V14" s="340"/>
      <c r="W14" s="341"/>
      <c r="X14" s="341"/>
      <c r="Y14" s="341"/>
      <c r="Z14" s="341"/>
      <c r="AA14" s="341"/>
      <c r="AB14" s="341"/>
    </row>
    <row r="15" spans="1:28" ht="12.75" thickBot="1">
      <c r="A15" s="218" t="s">
        <v>263</v>
      </c>
      <c r="B15" s="218" t="s">
        <v>317</v>
      </c>
      <c r="C15" s="220" t="s">
        <v>145</v>
      </c>
      <c r="D15" s="219" t="s">
        <v>146</v>
      </c>
      <c r="E15" s="221">
        <f t="shared" si="0"/>
        <v>0</v>
      </c>
      <c r="F15" s="221">
        <f t="shared" si="1"/>
        <v>2</v>
      </c>
      <c r="G15" s="222">
        <v>15</v>
      </c>
      <c r="H15" s="222">
        <v>25</v>
      </c>
      <c r="I15" s="218">
        <v>15</v>
      </c>
      <c r="J15" s="225">
        <v>25</v>
      </c>
      <c r="K15" s="222"/>
      <c r="L15" s="222"/>
      <c r="M15" s="218">
        <f t="shared" si="2"/>
        <v>30</v>
      </c>
      <c r="N15" s="218">
        <f t="shared" si="3"/>
        <v>50</v>
      </c>
      <c r="P15" s="169" t="s">
        <v>10</v>
      </c>
      <c r="Q15" s="169"/>
      <c r="R15" s="169"/>
      <c r="S15" s="170"/>
      <c r="T15" s="169"/>
      <c r="U15" s="169"/>
      <c r="V15" s="171"/>
      <c r="W15" s="169"/>
      <c r="X15" s="172"/>
      <c r="Y15" s="169"/>
      <c r="Z15" s="169"/>
      <c r="AA15" s="172"/>
      <c r="AB15" s="169"/>
    </row>
    <row r="16" spans="1:28" ht="12">
      <c r="A16" s="213" t="s">
        <v>264</v>
      </c>
      <c r="B16" s="213" t="s">
        <v>317</v>
      </c>
      <c r="C16" s="215" t="s">
        <v>145</v>
      </c>
      <c r="D16" s="214" t="s">
        <v>284</v>
      </c>
      <c r="E16" s="216">
        <f t="shared" si="0"/>
        <v>0</v>
      </c>
      <c r="F16" s="216">
        <f t="shared" si="1"/>
        <v>2</v>
      </c>
      <c r="G16" s="217">
        <v>13</v>
      </c>
      <c r="H16" s="217">
        <v>25</v>
      </c>
      <c r="I16" s="213">
        <v>16</v>
      </c>
      <c r="J16" s="223">
        <v>25</v>
      </c>
      <c r="K16" s="217"/>
      <c r="L16" s="217"/>
      <c r="M16" s="213">
        <f t="shared" si="2"/>
        <v>29</v>
      </c>
      <c r="N16" s="213">
        <f t="shared" si="3"/>
        <v>50</v>
      </c>
      <c r="P16" s="169">
        <v>1</v>
      </c>
      <c r="Q16" s="169"/>
      <c r="R16" s="169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ht="12">
      <c r="A17" s="229" t="s">
        <v>265</v>
      </c>
      <c r="B17" s="191" t="s">
        <v>317</v>
      </c>
      <c r="C17" s="181" t="s">
        <v>284</v>
      </c>
      <c r="D17" s="230" t="s">
        <v>146</v>
      </c>
      <c r="E17" s="231">
        <f t="shared" si="0"/>
        <v>0</v>
      </c>
      <c r="F17" s="231">
        <f t="shared" si="1"/>
        <v>2</v>
      </c>
      <c r="G17" s="232">
        <v>23</v>
      </c>
      <c r="H17" s="232">
        <v>25</v>
      </c>
      <c r="I17" s="229">
        <v>23</v>
      </c>
      <c r="J17" s="233">
        <v>25</v>
      </c>
      <c r="K17" s="232"/>
      <c r="L17" s="232"/>
      <c r="M17" s="229">
        <f t="shared" si="2"/>
        <v>46</v>
      </c>
      <c r="N17" s="229">
        <f t="shared" si="3"/>
        <v>50</v>
      </c>
      <c r="P17" s="169">
        <v>2</v>
      </c>
      <c r="Q17" s="169"/>
      <c r="R17" s="169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ht="12">
      <c r="A18" s="191" t="s">
        <v>266</v>
      </c>
      <c r="B18" s="191" t="s">
        <v>317</v>
      </c>
      <c r="C18" s="195" t="s">
        <v>146</v>
      </c>
      <c r="D18" s="192" t="s">
        <v>145</v>
      </c>
      <c r="E18" s="193">
        <f t="shared" si="0"/>
        <v>2</v>
      </c>
      <c r="F18" s="193">
        <f t="shared" si="1"/>
        <v>0</v>
      </c>
      <c r="G18" s="194">
        <v>25</v>
      </c>
      <c r="H18" s="194">
        <v>11</v>
      </c>
      <c r="I18" s="191">
        <v>25</v>
      </c>
      <c r="J18" s="196">
        <v>22</v>
      </c>
      <c r="K18" s="194"/>
      <c r="L18" s="194"/>
      <c r="M18" s="191">
        <f t="shared" si="2"/>
        <v>50</v>
      </c>
      <c r="N18" s="191">
        <f t="shared" si="3"/>
        <v>33</v>
      </c>
      <c r="P18" s="169">
        <v>3</v>
      </c>
      <c r="Q18" s="169"/>
      <c r="R18" s="169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9" ht="12">
      <c r="A19" s="163"/>
      <c r="B19" s="163"/>
      <c r="C19" s="235"/>
      <c r="D19" s="162"/>
      <c r="E19" s="5"/>
      <c r="F19" s="5"/>
      <c r="G19" s="163"/>
      <c r="H19" s="163"/>
      <c r="I19" s="163"/>
      <c r="J19" s="234"/>
      <c r="K19" s="163"/>
      <c r="L19" s="163"/>
      <c r="M19" s="163"/>
      <c r="N19" s="163"/>
      <c r="P19" s="169">
        <v>4</v>
      </c>
      <c r="Q19" s="169"/>
      <c r="R19" s="169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4"/>
    </row>
    <row r="20" spans="1:29" ht="12">
      <c r="A20" s="163"/>
      <c r="B20" s="163"/>
      <c r="C20" s="162"/>
      <c r="D20" s="162"/>
      <c r="E20" s="5"/>
      <c r="F20" s="5"/>
      <c r="G20" s="163"/>
      <c r="H20" s="163"/>
      <c r="I20" s="163"/>
      <c r="J20" s="234"/>
      <c r="K20" s="163"/>
      <c r="L20" s="163"/>
      <c r="M20" s="163"/>
      <c r="N20" s="163"/>
      <c r="P20" s="169">
        <v>5</v>
      </c>
      <c r="Q20" s="169"/>
      <c r="R20" s="169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4"/>
    </row>
    <row r="21" spans="1:29" ht="12">
      <c r="A21" s="163"/>
      <c r="B21" s="163"/>
      <c r="C21" s="162"/>
      <c r="D21" s="162"/>
      <c r="E21" s="5"/>
      <c r="F21" s="5"/>
      <c r="G21" s="163"/>
      <c r="H21" s="163"/>
      <c r="I21" s="163"/>
      <c r="J21" s="234"/>
      <c r="K21" s="163"/>
      <c r="L21" s="163"/>
      <c r="M21" s="163"/>
      <c r="N21" s="163"/>
      <c r="P21" s="169">
        <v>6</v>
      </c>
      <c r="Q21" s="169"/>
      <c r="R21" s="169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4"/>
    </row>
    <row r="22" spans="1:29" ht="12">
      <c r="A22" s="163"/>
      <c r="B22" s="163"/>
      <c r="C22" s="162"/>
      <c r="D22" s="162"/>
      <c r="E22" s="5"/>
      <c r="F22" s="5"/>
      <c r="G22" s="163"/>
      <c r="H22" s="163"/>
      <c r="I22" s="163"/>
      <c r="J22" s="234"/>
      <c r="K22" s="163"/>
      <c r="L22" s="163"/>
      <c r="M22" s="163"/>
      <c r="N22" s="163"/>
      <c r="P22" s="169">
        <v>7</v>
      </c>
      <c r="Q22" s="169"/>
      <c r="R22" s="169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4"/>
    </row>
    <row r="23" spans="1:29" ht="12">
      <c r="A23" s="163"/>
      <c r="B23" s="163"/>
      <c r="C23" s="162"/>
      <c r="D23" s="162"/>
      <c r="E23" s="5"/>
      <c r="F23" s="5"/>
      <c r="G23" s="163"/>
      <c r="H23" s="163"/>
      <c r="I23" s="163"/>
      <c r="J23" s="234"/>
      <c r="K23" s="163"/>
      <c r="L23" s="163"/>
      <c r="M23" s="163"/>
      <c r="N23" s="163"/>
      <c r="P23" s="169">
        <v>8</v>
      </c>
      <c r="Q23" s="169"/>
      <c r="R23" s="169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4"/>
    </row>
    <row r="24" spans="1:29" ht="12">
      <c r="A24" s="163"/>
      <c r="B24" s="163"/>
      <c r="C24" s="162"/>
      <c r="D24" s="162"/>
      <c r="E24" s="5"/>
      <c r="F24" s="5"/>
      <c r="G24" s="163"/>
      <c r="H24" s="163"/>
      <c r="I24" s="163"/>
      <c r="J24" s="234"/>
      <c r="K24" s="163"/>
      <c r="L24" s="163"/>
      <c r="M24" s="163"/>
      <c r="N24" s="163"/>
      <c r="P24" s="55"/>
      <c r="Q24" s="188"/>
      <c r="R24" s="188"/>
      <c r="S24" s="5"/>
      <c r="T24" s="5"/>
      <c r="U24" s="5"/>
      <c r="V24" s="5"/>
      <c r="W24" s="5"/>
      <c r="X24" s="5"/>
      <c r="Y24" s="5"/>
      <c r="Z24" s="5"/>
      <c r="AA24" s="5"/>
      <c r="AB24" s="5"/>
      <c r="AC24" s="14"/>
    </row>
    <row r="25" spans="1:14" ht="12.75">
      <c r="A25" s="68"/>
      <c r="B25" s="68"/>
      <c r="C25" s="5"/>
      <c r="D25" s="5"/>
      <c r="E25" s="5"/>
      <c r="F25" s="5"/>
      <c r="G25" s="5"/>
      <c r="H25" s="5"/>
      <c r="I25" s="5"/>
      <c r="J25" s="70"/>
      <c r="K25" s="5"/>
      <c r="L25" s="5"/>
      <c r="M25" s="5"/>
      <c r="N25" s="5"/>
    </row>
    <row r="26" spans="1:14" ht="12.75">
      <c r="A26" s="68"/>
      <c r="B26" s="68"/>
      <c r="E26" s="5"/>
      <c r="F26" s="5"/>
      <c r="G26" s="5"/>
      <c r="H26" s="5"/>
      <c r="I26" s="5"/>
      <c r="J26" s="70"/>
      <c r="K26" s="5"/>
      <c r="L26" s="5"/>
      <c r="M26" s="5"/>
      <c r="N26" s="5"/>
    </row>
    <row r="27" spans="1:14" ht="12.75">
      <c r="A27" s="68"/>
      <c r="B27" s="68"/>
      <c r="E27" s="5"/>
      <c r="F27" s="5"/>
      <c r="G27" s="5"/>
      <c r="H27" s="5"/>
      <c r="I27" s="5"/>
      <c r="J27" s="70"/>
      <c r="K27" s="5"/>
      <c r="L27" s="5"/>
      <c r="M27" s="5"/>
      <c r="N27" s="5"/>
    </row>
    <row r="28" spans="1:14" ht="12.75">
      <c r="A28" s="68"/>
      <c r="B28" s="68"/>
      <c r="C28" s="5"/>
      <c r="D28" s="5"/>
      <c r="E28" s="5"/>
      <c r="F28" s="5"/>
      <c r="G28" s="5"/>
      <c r="H28" s="5"/>
      <c r="I28" s="5"/>
      <c r="J28" s="70"/>
      <c r="K28" s="5"/>
      <c r="L28" s="5"/>
      <c r="M28" s="5"/>
      <c r="N28" s="5"/>
    </row>
    <row r="29" spans="1:14" ht="12.75">
      <c r="A29" s="68"/>
      <c r="B29" s="68"/>
      <c r="C29" s="5"/>
      <c r="D29" s="5"/>
      <c r="E29" s="5"/>
      <c r="F29" s="5"/>
      <c r="G29" s="5"/>
      <c r="H29" s="5"/>
      <c r="I29" s="5"/>
      <c r="J29" s="70"/>
      <c r="K29" s="5"/>
      <c r="L29" s="5"/>
      <c r="M29" s="5"/>
      <c r="N29" s="5"/>
    </row>
    <row r="30" spans="1:14" ht="12.75">
      <c r="A30" s="68"/>
      <c r="B30" s="68"/>
      <c r="C30" s="5"/>
      <c r="D30" s="5"/>
      <c r="E30" s="5"/>
      <c r="F30" s="5"/>
      <c r="G30" s="5"/>
      <c r="H30" s="5"/>
      <c r="I30" s="5"/>
      <c r="J30" s="70"/>
      <c r="K30" s="5"/>
      <c r="L30" s="5"/>
      <c r="M30" s="5"/>
      <c r="N30" s="5"/>
    </row>
    <row r="31" spans="1:14" ht="12.75">
      <c r="A31" s="68"/>
      <c r="B31" s="68"/>
      <c r="C31" s="5"/>
      <c r="D31" s="5"/>
      <c r="E31" s="5"/>
      <c r="F31" s="5"/>
      <c r="G31" s="5"/>
      <c r="H31" s="5"/>
      <c r="I31" s="5"/>
      <c r="J31" s="70"/>
      <c r="K31" s="5"/>
      <c r="L31" s="5"/>
      <c r="M31" s="5"/>
      <c r="N31" s="5"/>
    </row>
    <row r="32" spans="1:14" ht="12.75">
      <c r="A32" s="68"/>
      <c r="B32" s="68"/>
      <c r="C32" s="5"/>
      <c r="D32" s="5"/>
      <c r="E32" s="5"/>
      <c r="F32" s="5"/>
      <c r="G32" s="5"/>
      <c r="H32" s="5"/>
      <c r="I32" s="5"/>
      <c r="J32" s="70"/>
      <c r="K32" s="5"/>
      <c r="L32" s="5"/>
      <c r="M32" s="5"/>
      <c r="N32" s="5"/>
    </row>
    <row r="33" spans="1:14" ht="12.75">
      <c r="A33" s="68"/>
      <c r="B33" s="68"/>
      <c r="C33" s="5"/>
      <c r="D33" s="5"/>
      <c r="E33" s="5"/>
      <c r="F33" s="5"/>
      <c r="G33" s="5"/>
      <c r="H33" s="5"/>
      <c r="I33" s="5"/>
      <c r="J33" s="70"/>
      <c r="K33" s="5"/>
      <c r="L33" s="5"/>
      <c r="M33" s="5"/>
      <c r="N33" s="5"/>
    </row>
    <row r="34" spans="1:14" ht="12.75">
      <c r="A34" s="68"/>
      <c r="B34" s="68"/>
      <c r="C34" s="5"/>
      <c r="D34" s="5"/>
      <c r="E34" s="5"/>
      <c r="F34" s="5"/>
      <c r="G34" s="5"/>
      <c r="H34" s="5"/>
      <c r="I34" s="5"/>
      <c r="J34" s="70"/>
      <c r="K34" s="5"/>
      <c r="L34" s="5"/>
      <c r="M34" s="5"/>
      <c r="N34" s="5"/>
    </row>
    <row r="35" spans="1:14" ht="12.75">
      <c r="A35" s="68"/>
      <c r="B35" s="68"/>
      <c r="C35" s="5"/>
      <c r="D35" s="5"/>
      <c r="E35" s="5"/>
      <c r="F35" s="5"/>
      <c r="G35" s="5"/>
      <c r="H35" s="5"/>
      <c r="I35" s="5"/>
      <c r="J35" s="70"/>
      <c r="K35" s="5"/>
      <c r="L35" s="5"/>
      <c r="M35" s="5"/>
      <c r="N35" s="5"/>
    </row>
    <row r="36" spans="1:14" ht="12.75">
      <c r="A36" s="68"/>
      <c r="B36" s="68"/>
      <c r="C36" s="5"/>
      <c r="D36" s="5"/>
      <c r="E36" s="5"/>
      <c r="F36" s="5"/>
      <c r="G36" s="5"/>
      <c r="H36" s="5"/>
      <c r="I36" s="5"/>
      <c r="J36" s="70"/>
      <c r="K36" s="5"/>
      <c r="L36" s="5"/>
      <c r="M36" s="5"/>
      <c r="N36" s="5"/>
    </row>
    <row r="37" spans="1:14" ht="12.75">
      <c r="A37" s="68"/>
      <c r="B37" s="68"/>
      <c r="C37" s="5"/>
      <c r="D37" s="5"/>
      <c r="E37" s="5"/>
      <c r="F37" s="5"/>
      <c r="G37" s="5"/>
      <c r="H37" s="5"/>
      <c r="I37" s="5"/>
      <c r="J37" s="70"/>
      <c r="K37" s="5"/>
      <c r="L37" s="5"/>
      <c r="M37" s="5"/>
      <c r="N37" s="5"/>
    </row>
    <row r="38" spans="1:14" ht="12.75">
      <c r="A38" s="68"/>
      <c r="B38" s="68"/>
      <c r="C38" s="5"/>
      <c r="D38" s="5"/>
      <c r="E38" s="5"/>
      <c r="F38" s="5"/>
      <c r="G38" s="5"/>
      <c r="H38" s="5"/>
      <c r="I38" s="5"/>
      <c r="J38" s="70"/>
      <c r="K38" s="5"/>
      <c r="L38" s="5"/>
      <c r="M38" s="5"/>
      <c r="N38" s="5"/>
    </row>
    <row r="39" spans="1:14" ht="12.75">
      <c r="A39" s="68"/>
      <c r="B39" s="68"/>
      <c r="C39" s="5"/>
      <c r="D39" s="5"/>
      <c r="E39" s="5"/>
      <c r="F39" s="5"/>
      <c r="G39" s="5"/>
      <c r="H39" s="5"/>
      <c r="I39" s="5"/>
      <c r="J39" s="70"/>
      <c r="K39" s="5"/>
      <c r="L39" s="5"/>
      <c r="M39" s="5"/>
      <c r="N39" s="5"/>
    </row>
    <row r="40" spans="1:14" ht="12.75">
      <c r="A40" s="68"/>
      <c r="B40" s="68"/>
      <c r="C40" s="5"/>
      <c r="D40" s="5"/>
      <c r="E40" s="5"/>
      <c r="F40" s="5"/>
      <c r="G40" s="5"/>
      <c r="H40" s="5"/>
      <c r="I40" s="5"/>
      <c r="J40" s="70"/>
      <c r="K40" s="5"/>
      <c r="L40" s="5"/>
      <c r="M40" s="5"/>
      <c r="N40" s="5"/>
    </row>
    <row r="41" spans="1:14" ht="12.75">
      <c r="A41" s="68"/>
      <c r="B41" s="68"/>
      <c r="C41" s="5"/>
      <c r="D41" s="5"/>
      <c r="E41" s="5"/>
      <c r="F41" s="5"/>
      <c r="G41" s="5"/>
      <c r="H41" s="5"/>
      <c r="I41" s="5"/>
      <c r="J41" s="70"/>
      <c r="K41" s="5"/>
      <c r="L41" s="5"/>
      <c r="M41" s="5"/>
      <c r="N41" s="5"/>
    </row>
    <row r="42" spans="1:14" ht="12.75">
      <c r="A42" s="68"/>
      <c r="B42" s="68"/>
      <c r="C42" s="5"/>
      <c r="D42" s="5"/>
      <c r="E42" s="5"/>
      <c r="F42" s="5"/>
      <c r="G42" s="5"/>
      <c r="H42" s="5"/>
      <c r="I42" s="5"/>
      <c r="J42" s="70"/>
      <c r="K42" s="5"/>
      <c r="L42" s="5"/>
      <c r="M42" s="5"/>
      <c r="N42" s="5"/>
    </row>
    <row r="43" spans="1:14" ht="12.75">
      <c r="A43" s="68"/>
      <c r="B43" s="68"/>
      <c r="C43" s="5"/>
      <c r="D43" s="5"/>
      <c r="E43" s="5"/>
      <c r="F43" s="5"/>
      <c r="G43" s="5"/>
      <c r="H43" s="5"/>
      <c r="I43" s="5"/>
      <c r="J43" s="70"/>
      <c r="K43" s="5"/>
      <c r="L43" s="5"/>
      <c r="M43" s="5"/>
      <c r="N43" s="5"/>
    </row>
    <row r="44" spans="1:14" ht="12.75">
      <c r="A44" s="68"/>
      <c r="B44" s="68"/>
      <c r="C44" s="5"/>
      <c r="D44" s="5"/>
      <c r="E44" s="5"/>
      <c r="F44" s="5"/>
      <c r="G44" s="5"/>
      <c r="H44" s="5"/>
      <c r="I44" s="5"/>
      <c r="J44" s="70"/>
      <c r="K44" s="5"/>
      <c r="L44" s="5"/>
      <c r="M44" s="5"/>
      <c r="N44" s="5"/>
    </row>
    <row r="45" spans="1:14" ht="12.75">
      <c r="A45" s="68"/>
      <c r="B45" s="68"/>
      <c r="C45" s="5"/>
      <c r="D45" s="5"/>
      <c r="E45" s="5"/>
      <c r="F45" s="5"/>
      <c r="G45" s="5"/>
      <c r="H45" s="5"/>
      <c r="I45" s="5"/>
      <c r="J45" s="70"/>
      <c r="K45" s="5"/>
      <c r="L45" s="5"/>
      <c r="M45" s="5"/>
      <c r="N45" s="5"/>
    </row>
    <row r="46" spans="1:14" ht="12.75">
      <c r="A46" s="68"/>
      <c r="B46" s="68"/>
      <c r="C46" s="14"/>
      <c r="D46" s="14"/>
      <c r="E46" s="148"/>
      <c r="F46" s="5"/>
      <c r="G46" s="5"/>
      <c r="H46" s="5"/>
      <c r="I46" s="5"/>
      <c r="J46" s="70"/>
      <c r="K46" s="5"/>
      <c r="L46" s="5"/>
      <c r="M46" s="5"/>
      <c r="N46" s="5"/>
    </row>
  </sheetData>
  <sheetProtection selectLockedCells="1" selectUnlockedCells="1"/>
  <mergeCells count="16">
    <mergeCell ref="A1:AB1"/>
    <mergeCell ref="C2:D2"/>
    <mergeCell ref="E2:F2"/>
    <mergeCell ref="G2:N2"/>
    <mergeCell ref="S2:V2"/>
    <mergeCell ref="W2:Y2"/>
    <mergeCell ref="Z2:AB2"/>
    <mergeCell ref="S14:V14"/>
    <mergeCell ref="W14:Y14"/>
    <mergeCell ref="Z14:AB14"/>
    <mergeCell ref="AC2:AF2"/>
    <mergeCell ref="E3:F3"/>
    <mergeCell ref="G3:H3"/>
    <mergeCell ref="I3:J3"/>
    <mergeCell ref="K3:L3"/>
    <mergeCell ref="M3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</dc:creator>
  <cp:keywords/>
  <dc:description/>
  <cp:lastModifiedBy>Frankie Tanti</cp:lastModifiedBy>
  <dcterms:created xsi:type="dcterms:W3CDTF">2015-01-23T22:51:29Z</dcterms:created>
  <dcterms:modified xsi:type="dcterms:W3CDTF">2015-05-24T18:59:45Z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