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6465" activeTab="0"/>
  </bookViews>
  <sheets>
    <sheet name="Fixtures" sheetId="1" r:id="rId1"/>
    <sheet name="JohnBugejaTributeWomen" sheetId="2" r:id="rId2"/>
    <sheet name="Super Cup Women" sheetId="3" r:id="rId3"/>
    <sheet name="Super League - Women" sheetId="4" r:id="rId4"/>
    <sheet name="1st Division - Women" sheetId="5" r:id="rId5"/>
    <sheet name="Under 16 League - Women" sheetId="6" r:id="rId6"/>
    <sheet name="Under 14 League Women Category " sheetId="7" r:id="rId7"/>
    <sheet name="National Cup Women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<sst xmlns="http://schemas.openxmlformats.org/spreadsheetml/2006/main" count="1125" uniqueCount="280">
  <si>
    <t>Paola</t>
  </si>
  <si>
    <t>Opponents</t>
  </si>
  <si>
    <t xml:space="preserve">  </t>
  </si>
  <si>
    <t>SetScores</t>
  </si>
  <si>
    <t>Ranking Group 1</t>
  </si>
  <si>
    <t>Ranking</t>
  </si>
  <si>
    <t>Matches</t>
  </si>
  <si>
    <t>Sets</t>
  </si>
  <si>
    <t>Points</t>
  </si>
  <si>
    <t>Results Breakdown</t>
  </si>
  <si>
    <t>Game</t>
  </si>
  <si>
    <t>Category</t>
  </si>
  <si>
    <t>Home Team</t>
  </si>
  <si>
    <t>Away Team</t>
  </si>
  <si>
    <t>(Note: MVA will do its best to keep to the scheduled dates and time, but fixtures are subject to change due to unforeseen circumstances)</t>
  </si>
  <si>
    <t>Total</t>
  </si>
  <si>
    <t>#</t>
  </si>
  <si>
    <t>Team</t>
  </si>
  <si>
    <t>Won</t>
  </si>
  <si>
    <t>Lost</t>
  </si>
  <si>
    <t>W/O</t>
  </si>
  <si>
    <t>Ratio</t>
  </si>
  <si>
    <t>3-0</t>
  </si>
  <si>
    <t>3-1</t>
  </si>
  <si>
    <t>3-2</t>
  </si>
  <si>
    <t>2-3</t>
  </si>
  <si>
    <t>1-3</t>
  </si>
  <si>
    <t>0-3</t>
  </si>
  <si>
    <t>SCW-01</t>
  </si>
  <si>
    <t>Super Cup Final</t>
  </si>
  <si>
    <t>JBTW-01</t>
  </si>
  <si>
    <t>1st Round</t>
  </si>
  <si>
    <t>Fleur de Lys 1</t>
  </si>
  <si>
    <t>Date</t>
  </si>
  <si>
    <t>Time</t>
  </si>
  <si>
    <t>Venue</t>
  </si>
  <si>
    <t>Result</t>
  </si>
  <si>
    <t>Remarks</t>
  </si>
  <si>
    <t>September</t>
  </si>
  <si>
    <t>Saturday</t>
  </si>
  <si>
    <t>Cottonera</t>
  </si>
  <si>
    <t>Mater Dei Tournament</t>
  </si>
  <si>
    <t>13:30</t>
  </si>
  <si>
    <t>JBTW-02</t>
  </si>
  <si>
    <t>15:30</t>
  </si>
  <si>
    <t>Winners</t>
  </si>
  <si>
    <t>Sunday</t>
  </si>
  <si>
    <t>JBTW-03</t>
  </si>
  <si>
    <t>October</t>
  </si>
  <si>
    <t>JBTW-04</t>
  </si>
  <si>
    <t>JBTW-05</t>
  </si>
  <si>
    <t>JBTW-06</t>
  </si>
  <si>
    <t>JBTW-07</t>
  </si>
  <si>
    <t>JBTW-08</t>
  </si>
  <si>
    <t>JBTW-09</t>
  </si>
  <si>
    <t>JBTW-10</t>
  </si>
  <si>
    <t>JBTW-11</t>
  </si>
  <si>
    <t>10:00</t>
  </si>
  <si>
    <t>Mgarr Volley</t>
  </si>
  <si>
    <t>Swieqi Phoenix</t>
  </si>
  <si>
    <t>Set Scores</t>
  </si>
  <si>
    <t>SLW-01</t>
  </si>
  <si>
    <t>SLW-02</t>
  </si>
  <si>
    <t>SLW-03</t>
  </si>
  <si>
    <t>SLW-04</t>
  </si>
  <si>
    <t>SLW-05</t>
  </si>
  <si>
    <t>SLW-06</t>
  </si>
  <si>
    <t>SLW-07</t>
  </si>
  <si>
    <t>SLW-08</t>
  </si>
  <si>
    <t>SLW-09</t>
  </si>
  <si>
    <t>SLW-10</t>
  </si>
  <si>
    <t>SLW-11</t>
  </si>
  <si>
    <t>2nd Round</t>
  </si>
  <si>
    <t>SLW-12</t>
  </si>
  <si>
    <t>SLW-13</t>
  </si>
  <si>
    <t>SLW-14</t>
  </si>
  <si>
    <t>SLW-15</t>
  </si>
  <si>
    <t>SLW-16</t>
  </si>
  <si>
    <t>SLW-17</t>
  </si>
  <si>
    <t>SLW-18</t>
  </si>
  <si>
    <t>SLW-19</t>
  </si>
  <si>
    <t>SLW-20</t>
  </si>
  <si>
    <t>SLW-21</t>
  </si>
  <si>
    <t>3rd Round</t>
  </si>
  <si>
    <t>SLW-22</t>
  </si>
  <si>
    <t>SLW-23</t>
  </si>
  <si>
    <t>SLW-24</t>
  </si>
  <si>
    <t>SLW-25</t>
  </si>
  <si>
    <t>SLW-26</t>
  </si>
  <si>
    <t>SLW-27</t>
  </si>
  <si>
    <t>SLW-28</t>
  </si>
  <si>
    <t>SLW-29</t>
  </si>
  <si>
    <t>SLW-30</t>
  </si>
  <si>
    <t>1LW-01</t>
  </si>
  <si>
    <t>1LW-02</t>
  </si>
  <si>
    <t>1LW-03</t>
  </si>
  <si>
    <t>1LW-04</t>
  </si>
  <si>
    <t>1LW-05</t>
  </si>
  <si>
    <t>1LW-06</t>
  </si>
  <si>
    <t>1LW-07</t>
  </si>
  <si>
    <t>1LW-08</t>
  </si>
  <si>
    <t>1LW-09</t>
  </si>
  <si>
    <t>1LW-10</t>
  </si>
  <si>
    <t>1LW-11</t>
  </si>
  <si>
    <t>1LW-12</t>
  </si>
  <si>
    <t>1LW-13</t>
  </si>
  <si>
    <t>1LW-14</t>
  </si>
  <si>
    <t>1LW-15</t>
  </si>
  <si>
    <t>1LW-16</t>
  </si>
  <si>
    <t>1LW-17</t>
  </si>
  <si>
    <t>1LW-18</t>
  </si>
  <si>
    <t>1LW-19</t>
  </si>
  <si>
    <t>1LW-20</t>
  </si>
  <si>
    <t>1LW-21</t>
  </si>
  <si>
    <t>1LW-22</t>
  </si>
  <si>
    <t>1LW-23</t>
  </si>
  <si>
    <t>1LW-24</t>
  </si>
  <si>
    <t>1LW-25</t>
  </si>
  <si>
    <t>1LW-26</t>
  </si>
  <si>
    <t>1LW-27</t>
  </si>
  <si>
    <t>1LW-28</t>
  </si>
  <si>
    <t>1LW-29</t>
  </si>
  <si>
    <t>1LW-30</t>
  </si>
  <si>
    <t>Quarter Finals</t>
  </si>
  <si>
    <t>Semi-Finals</t>
  </si>
  <si>
    <t>Final</t>
  </si>
  <si>
    <t>WNC-01</t>
  </si>
  <si>
    <t>Quarter Final 1</t>
  </si>
  <si>
    <t>WNC-02</t>
  </si>
  <si>
    <t>Quarter Final 2</t>
  </si>
  <si>
    <t>WNC-03</t>
  </si>
  <si>
    <t>Quarter Final 3</t>
  </si>
  <si>
    <t>WNC-04</t>
  </si>
  <si>
    <t xml:space="preserve"> </t>
  </si>
  <si>
    <t>WNC-05</t>
  </si>
  <si>
    <t>Semi Final 1</t>
  </si>
  <si>
    <t>WNC-06</t>
  </si>
  <si>
    <t>Semi Final 2</t>
  </si>
  <si>
    <t>WNC-07</t>
  </si>
  <si>
    <t>Final 1</t>
  </si>
  <si>
    <t>WNC-08</t>
  </si>
  <si>
    <t>Final 2</t>
  </si>
  <si>
    <t>Final 3 (If Needed)</t>
  </si>
  <si>
    <t>Tuesday</t>
  </si>
  <si>
    <t>20:00</t>
  </si>
  <si>
    <t>Thursday</t>
  </si>
  <si>
    <t>Fleur de Lys Royal Panda</t>
  </si>
  <si>
    <t>Fleur de Lys</t>
  </si>
  <si>
    <t xml:space="preserve">Fleur de Lys Royal Panda </t>
  </si>
  <si>
    <t>Swieqi Phoenix Ninjas</t>
  </si>
  <si>
    <t>Swieqi Phoenix Young Stars</t>
  </si>
  <si>
    <t>2-0</t>
  </si>
  <si>
    <t>2-1</t>
  </si>
  <si>
    <t>1-2</t>
  </si>
  <si>
    <t>0-2</t>
  </si>
  <si>
    <t>Swieqi Phoenix Challengers</t>
  </si>
  <si>
    <t>Winner</t>
  </si>
  <si>
    <t>U14LW-01</t>
  </si>
  <si>
    <t>U14LW-02</t>
  </si>
  <si>
    <t>U14LW-03</t>
  </si>
  <si>
    <t>U14LW-04</t>
  </si>
  <si>
    <t>U14LW-05</t>
  </si>
  <si>
    <t>U14LW-06</t>
  </si>
  <si>
    <t>U14LW-07</t>
  </si>
  <si>
    <t>U14LW-08</t>
  </si>
  <si>
    <t>U14LW-09</t>
  </si>
  <si>
    <t>U14LW-10</t>
  </si>
  <si>
    <t>U14LW-11</t>
  </si>
  <si>
    <t>U14LW-12</t>
  </si>
  <si>
    <t>U14LW-13</t>
  </si>
  <si>
    <t>U14LW-14</t>
  </si>
  <si>
    <t>U14LW-15</t>
  </si>
  <si>
    <t>U14LW-16</t>
  </si>
  <si>
    <t>U14LW-17</t>
  </si>
  <si>
    <t>U14LW-18</t>
  </si>
  <si>
    <t>U14LW-19</t>
  </si>
  <si>
    <t>U14LW-20</t>
  </si>
  <si>
    <t>U14LW-21</t>
  </si>
  <si>
    <t>U14LW-22</t>
  </si>
  <si>
    <t>U14LW-23</t>
  </si>
  <si>
    <t>U14LW-24</t>
  </si>
  <si>
    <t>U14LW-25</t>
  </si>
  <si>
    <t>U14LW-26</t>
  </si>
  <si>
    <t>U14LW-27</t>
  </si>
  <si>
    <t>U14LW-28</t>
  </si>
  <si>
    <t>U14LW-29</t>
  </si>
  <si>
    <t>U14LW-30</t>
  </si>
  <si>
    <t>U14LW-31</t>
  </si>
  <si>
    <t>U14LW-32</t>
  </si>
  <si>
    <t>U14LW-33</t>
  </si>
  <si>
    <t>U14LW-34</t>
  </si>
  <si>
    <t>U14LW-35</t>
  </si>
  <si>
    <t>U14LW-36</t>
  </si>
  <si>
    <t>U14LW-37</t>
  </si>
  <si>
    <t>U14LW-38</t>
  </si>
  <si>
    <t>U14LW-39</t>
  </si>
  <si>
    <t>U14LW-40</t>
  </si>
  <si>
    <t>U14LW-41</t>
  </si>
  <si>
    <t>U14LW-42</t>
  </si>
  <si>
    <t>U16LW-01</t>
  </si>
  <si>
    <t>U16LW-02</t>
  </si>
  <si>
    <t>U16LW-03</t>
  </si>
  <si>
    <t>U16LW-04</t>
  </si>
  <si>
    <t>U16LW-05</t>
  </si>
  <si>
    <t>U16LW-06</t>
  </si>
  <si>
    <t>U16LW-07</t>
  </si>
  <si>
    <t>U16LW-08</t>
  </si>
  <si>
    <t>U16LW-09</t>
  </si>
  <si>
    <t>U16LW-10</t>
  </si>
  <si>
    <t>U16LW-11</t>
  </si>
  <si>
    <t>U16LW-12</t>
  </si>
  <si>
    <t>U16LW-13</t>
  </si>
  <si>
    <t>U16LW-14</t>
  </si>
  <si>
    <t>U16LW-15</t>
  </si>
  <si>
    <t>U16LW-16</t>
  </si>
  <si>
    <t>U16LW-17</t>
  </si>
  <si>
    <t>U16LW-18</t>
  </si>
  <si>
    <t>U16LW-19</t>
  </si>
  <si>
    <t>U16LW-20</t>
  </si>
  <si>
    <t>FIXTURES 2019/20</t>
  </si>
  <si>
    <t>Mellieha Tritons</t>
  </si>
  <si>
    <t>Final (if needed)</t>
  </si>
  <si>
    <t>Falcons</t>
  </si>
  <si>
    <t>BKVC</t>
  </si>
  <si>
    <t>Flyers</t>
  </si>
  <si>
    <t>Swieqi Phoenix Block N' Roll</t>
  </si>
  <si>
    <t>17:30</t>
  </si>
  <si>
    <t>Cottonera not Available</t>
  </si>
  <si>
    <t>ALL STAR JUNIORS</t>
  </si>
  <si>
    <t>ALL STAR SENIORS</t>
  </si>
  <si>
    <t>Free for Postponements or Social League</t>
  </si>
  <si>
    <t>Winner WNC-01</t>
  </si>
  <si>
    <t>Winner WNC-02</t>
  </si>
  <si>
    <t>Winner WNC-03</t>
  </si>
  <si>
    <t>Winner WNC-04</t>
  </si>
  <si>
    <t>Winner WNC-05</t>
  </si>
  <si>
    <t>EASTER</t>
  </si>
  <si>
    <t>April</t>
  </si>
  <si>
    <t>February</t>
  </si>
  <si>
    <t>March</t>
  </si>
  <si>
    <t>January</t>
  </si>
  <si>
    <t>December</t>
  </si>
  <si>
    <t>November</t>
  </si>
  <si>
    <t>Game Not Needed</t>
  </si>
  <si>
    <t>1st</t>
  </si>
  <si>
    <t>2nd</t>
  </si>
  <si>
    <t>3rd</t>
  </si>
  <si>
    <t>4th</t>
  </si>
  <si>
    <t>5th</t>
  </si>
  <si>
    <t>Phoenix Yobetit</t>
  </si>
  <si>
    <t>Phoenix EY</t>
  </si>
  <si>
    <t>Under 16 Social League</t>
  </si>
  <si>
    <t>Sliema</t>
  </si>
  <si>
    <t>POSTPONED</t>
  </si>
  <si>
    <t>U16LW-21</t>
  </si>
  <si>
    <t>U16LW-22</t>
  </si>
  <si>
    <t>U16LW-23</t>
  </si>
  <si>
    <t>U16LW-24</t>
  </si>
  <si>
    <t>U16LW-25</t>
  </si>
  <si>
    <t>U16LW-26</t>
  </si>
  <si>
    <t>U16LW-27</t>
  </si>
  <si>
    <t>U16LW-28</t>
  </si>
  <si>
    <t>U16LW-29</t>
  </si>
  <si>
    <t>U16LW-30</t>
  </si>
  <si>
    <t>Kordin</t>
  </si>
  <si>
    <t>11:30</t>
  </si>
  <si>
    <t>U14LW</t>
  </si>
  <si>
    <t>U16LW</t>
  </si>
  <si>
    <t>TO BE POSTPONED</t>
  </si>
  <si>
    <t>12:00</t>
  </si>
  <si>
    <t>13:00</t>
  </si>
  <si>
    <t>Free for Postponements</t>
  </si>
  <si>
    <t>16:00</t>
  </si>
  <si>
    <t>18:00</t>
  </si>
  <si>
    <t>Phoenix</t>
  </si>
  <si>
    <t>Mgarr</t>
  </si>
  <si>
    <t>15:00</t>
  </si>
  <si>
    <t>17:00</t>
  </si>
  <si>
    <t>11:15</t>
  </si>
  <si>
    <t>15:00.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</si>
</sst>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/m/yy"/>
    <numFmt numFmtId="171" formatCode="_-&quot;£&quot;* #,##0.00_-;\-&quot;£&quot;* #,##0.00_-;_-&quot;£&quot;* &quot;-&quot;??_-;_-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9"/>
      <name val="Arial"/>
      <family val="0"/>
    </font>
    <font>
      <b/>
      <sz val="12"/>
      <name val="Times New Roman"/>
      <family val="0"/>
    </font>
    <font>
      <b/>
      <sz val="20"/>
      <name val="Arial"/>
      <family val="0"/>
    </font>
    <font>
      <b/>
      <sz val="20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sz val="10"/>
      <color rgb="FFFFFFFF"/>
      <name val="Times New Roman"/>
      <family val="0"/>
    </font>
    <font>
      <b/>
      <sz val="10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FF"/>
      <name val="Times New Roman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34" borderId="0" xfId="0" applyFont="1" applyFill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" fontId="6" fillId="37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6" fillId="37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16" fontId="6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16" fontId="6" fillId="38" borderId="11" xfId="0" applyNumberFormat="1" applyFont="1" applyFill="1" applyBorder="1" applyAlignment="1">
      <alignment horizontal="center" vertical="center"/>
    </xf>
    <xf numFmtId="49" fontId="6" fillId="38" borderId="11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58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1" fillId="39" borderId="0" xfId="0" applyFont="1" applyFill="1" applyAlignment="1">
      <alignment horizontal="center" vertical="center"/>
    </xf>
    <xf numFmtId="0" fontId="58" fillId="39" borderId="0" xfId="0" applyFont="1" applyFill="1" applyAlignment="1">
      <alignment/>
    </xf>
    <xf numFmtId="0" fontId="60" fillId="39" borderId="0" xfId="0" applyFont="1" applyFill="1" applyAlignment="1">
      <alignment horizontal="center" vertical="center"/>
    </xf>
    <xf numFmtId="0" fontId="60" fillId="39" borderId="17" xfId="0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/>
    </xf>
    <xf numFmtId="0" fontId="60" fillId="39" borderId="15" xfId="0" applyFont="1" applyFill="1" applyBorder="1" applyAlignment="1">
      <alignment horizontal="center" vertical="center"/>
    </xf>
    <xf numFmtId="0" fontId="60" fillId="39" borderId="12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6" fillId="40" borderId="10" xfId="0" applyFont="1" applyFill="1" applyBorder="1" applyAlignment="1">
      <alignment horizontal="center" vertical="center"/>
    </xf>
    <xf numFmtId="16" fontId="6" fillId="40" borderId="11" xfId="0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 horizontal="center" vertical="center"/>
    </xf>
    <xf numFmtId="16" fontId="6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0" fillId="39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0" fillId="39" borderId="20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/>
    </xf>
    <xf numFmtId="0" fontId="60" fillId="39" borderId="21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23" xfId="0" applyFont="1" applyFill="1" applyBorder="1" applyAlignment="1">
      <alignment horizontal="center" vertical="center"/>
    </xf>
    <xf numFmtId="0" fontId="58" fillId="39" borderId="24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60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10" fillId="4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43" borderId="26" xfId="0" applyFont="1" applyFill="1" applyBorder="1" applyAlignment="1">
      <alignment horizontal="center" vertical="center"/>
    </xf>
    <xf numFmtId="0" fontId="6" fillId="43" borderId="27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8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0" fillId="0" borderId="25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0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6" fillId="40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/>
    </xf>
    <xf numFmtId="49" fontId="6" fillId="41" borderId="25" xfId="0" applyNumberFormat="1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49" fontId="6" fillId="45" borderId="25" xfId="0" applyNumberFormat="1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49" fontId="6" fillId="46" borderId="11" xfId="0" applyNumberFormat="1" applyFont="1" applyFill="1" applyBorder="1" applyAlignment="1">
      <alignment horizontal="center" vertical="center"/>
    </xf>
    <xf numFmtId="16" fontId="6" fillId="40" borderId="11" xfId="0" applyNumberFormat="1" applyFont="1" applyFill="1" applyBorder="1" applyAlignment="1">
      <alignment horizontal="center" vertical="center"/>
    </xf>
    <xf numFmtId="16" fontId="6" fillId="41" borderId="11" xfId="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16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16" fontId="6" fillId="8" borderId="25" xfId="0" applyNumberFormat="1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16" fontId="6" fillId="44" borderId="25" xfId="0" applyNumberFormat="1" applyFont="1" applyFill="1" applyBorder="1" applyAlignment="1">
      <alignment horizontal="center" vertical="center"/>
    </xf>
    <xf numFmtId="16" fontId="6" fillId="46" borderId="11" xfId="0" applyNumberFormat="1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" fontId="6" fillId="43" borderId="28" xfId="0" applyNumberFormat="1" applyFont="1" applyFill="1" applyBorder="1" applyAlignment="1">
      <alignment horizontal="center" vertical="center"/>
    </xf>
    <xf numFmtId="49" fontId="6" fillId="43" borderId="28" xfId="0" applyNumberFormat="1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16" fontId="6" fillId="43" borderId="11" xfId="0" applyNumberFormat="1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6" fillId="47" borderId="25" xfId="0" applyFont="1" applyFill="1" applyBorder="1" applyAlignment="1">
      <alignment horizontal="center" vertical="center"/>
    </xf>
    <xf numFmtId="16" fontId="6" fillId="47" borderId="25" xfId="0" applyNumberFormat="1" applyFont="1" applyFill="1" applyBorder="1" applyAlignment="1">
      <alignment horizontal="center" vertical="center"/>
    </xf>
    <xf numFmtId="49" fontId="6" fillId="47" borderId="25" xfId="0" applyNumberFormat="1" applyFont="1" applyFill="1" applyBorder="1" applyAlignment="1">
      <alignment horizontal="center" vertical="center"/>
    </xf>
    <xf numFmtId="0" fontId="10" fillId="23" borderId="25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16" fontId="6" fillId="41" borderId="19" xfId="0" applyNumberFormat="1" applyFont="1" applyFill="1" applyBorder="1" applyAlignment="1">
      <alignment horizontal="center" vertical="center"/>
    </xf>
    <xf numFmtId="49" fontId="6" fillId="41" borderId="19" xfId="0" applyNumberFormat="1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62" fillId="23" borderId="25" xfId="0" applyFont="1" applyFill="1" applyBorder="1" applyAlignment="1">
      <alignment horizontal="center"/>
    </xf>
    <xf numFmtId="0" fontId="63" fillId="23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46" borderId="10" xfId="0" applyFont="1" applyFill="1" applyBorder="1" applyAlignment="1">
      <alignment horizontal="center" vertical="center"/>
    </xf>
    <xf numFmtId="0" fontId="6" fillId="46" borderId="15" xfId="0" applyFont="1" applyFill="1" applyBorder="1" applyAlignment="1">
      <alignment horizontal="center" vertical="center"/>
    </xf>
    <xf numFmtId="16" fontId="6" fillId="46" borderId="19" xfId="0" applyNumberFormat="1" applyFont="1" applyFill="1" applyBorder="1" applyAlignment="1">
      <alignment horizontal="center" vertical="center"/>
    </xf>
    <xf numFmtId="49" fontId="6" fillId="46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" fontId="6" fillId="0" borderId="19" xfId="0" applyNumberFormat="1" applyFont="1" applyFill="1" applyBorder="1" applyAlignment="1">
      <alignment horizontal="center" vertical="center"/>
    </xf>
    <xf numFmtId="0" fontId="10" fillId="46" borderId="12" xfId="0" applyFont="1" applyFill="1" applyBorder="1" applyAlignment="1">
      <alignment horizontal="center" vertical="center"/>
    </xf>
    <xf numFmtId="0" fontId="10" fillId="47" borderId="25" xfId="0" applyFont="1" applyFill="1" applyBorder="1" applyAlignment="1">
      <alignment horizontal="center" vertical="center"/>
    </xf>
    <xf numFmtId="16" fontId="6" fillId="46" borderId="25" xfId="0" applyNumberFormat="1" applyFont="1" applyFill="1" applyBorder="1" applyAlignment="1">
      <alignment horizontal="center" vertical="center"/>
    </xf>
    <xf numFmtId="0" fontId="10" fillId="46" borderId="15" xfId="0" applyFont="1" applyFill="1" applyBorder="1" applyAlignment="1">
      <alignment horizontal="center" vertical="center"/>
    </xf>
    <xf numFmtId="0" fontId="6" fillId="46" borderId="11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" fillId="45" borderId="25" xfId="0" applyFont="1" applyFill="1" applyBorder="1" applyAlignment="1">
      <alignment horizontal="center" vertical="center"/>
    </xf>
    <xf numFmtId="0" fontId="10" fillId="44" borderId="25" xfId="0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16" fontId="6" fillId="40" borderId="25" xfId="0" applyNumberFormat="1" applyFont="1" applyFill="1" applyBorder="1" applyAlignment="1">
      <alignment horizontal="center" vertical="center"/>
    </xf>
    <xf numFmtId="49" fontId="6" fillId="40" borderId="25" xfId="0" applyNumberFormat="1" applyFont="1" applyFill="1" applyBorder="1" applyAlignment="1">
      <alignment horizontal="center" vertical="center"/>
    </xf>
    <xf numFmtId="0" fontId="10" fillId="40" borderId="25" xfId="0" applyFont="1" applyFill="1" applyBorder="1" applyAlignment="1">
      <alignment horizontal="center" vertical="center"/>
    </xf>
    <xf numFmtId="0" fontId="6" fillId="41" borderId="25" xfId="0" applyFont="1" applyFill="1" applyBorder="1" applyAlignment="1">
      <alignment horizontal="center" vertical="center"/>
    </xf>
    <xf numFmtId="16" fontId="6" fillId="41" borderId="25" xfId="0" applyNumberFormat="1" applyFont="1" applyFill="1" applyBorder="1" applyAlignment="1">
      <alignment horizontal="center" vertical="center"/>
    </xf>
    <xf numFmtId="0" fontId="10" fillId="41" borderId="25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43" borderId="25" xfId="0" applyFont="1" applyFill="1" applyBorder="1" applyAlignment="1">
      <alignment horizontal="center" vertical="center"/>
    </xf>
    <xf numFmtId="16" fontId="6" fillId="43" borderId="25" xfId="0" applyNumberFormat="1" applyFont="1" applyFill="1" applyBorder="1" applyAlignment="1">
      <alignment horizontal="center" vertical="center"/>
    </xf>
    <xf numFmtId="0" fontId="10" fillId="43" borderId="25" xfId="0" applyFont="1" applyFill="1" applyBorder="1" applyAlignment="1">
      <alignment horizontal="center" vertical="center"/>
    </xf>
    <xf numFmtId="0" fontId="6" fillId="46" borderId="25" xfId="0" applyFont="1" applyFill="1" applyBorder="1" applyAlignment="1">
      <alignment horizontal="center" vertical="center"/>
    </xf>
    <xf numFmtId="49" fontId="6" fillId="46" borderId="25" xfId="0" applyNumberFormat="1" applyFont="1" applyFill="1" applyBorder="1" applyAlignment="1">
      <alignment horizontal="center" vertical="center"/>
    </xf>
    <xf numFmtId="0" fontId="10" fillId="46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41" borderId="11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 vertical="center"/>
    </xf>
    <xf numFmtId="16" fontId="6" fillId="40" borderId="19" xfId="0" applyNumberFormat="1" applyFont="1" applyFill="1" applyBorder="1" applyAlignment="1">
      <alignment horizontal="center" vertical="center"/>
    </xf>
    <xf numFmtId="49" fontId="6" fillId="40" borderId="19" xfId="0" applyNumberFormat="1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4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4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46" borderId="11" xfId="0" applyFont="1" applyFill="1" applyBorder="1" applyAlignment="1">
      <alignment horizontal="center" vertical="center"/>
    </xf>
    <xf numFmtId="0" fontId="10" fillId="46" borderId="29" xfId="0" applyFont="1" applyFill="1" applyBorder="1" applyAlignment="1">
      <alignment horizontal="center" vertical="center"/>
    </xf>
    <xf numFmtId="0" fontId="10" fillId="46" borderId="13" xfId="0" applyFont="1" applyFill="1" applyBorder="1" applyAlignment="1">
      <alignment horizontal="center" vertical="center"/>
    </xf>
    <xf numFmtId="0" fontId="10" fillId="47" borderId="30" xfId="0" applyFont="1" applyFill="1" applyBorder="1" applyAlignment="1">
      <alignment horizontal="center" vertical="center"/>
    </xf>
    <xf numFmtId="0" fontId="10" fillId="47" borderId="31" xfId="0" applyFont="1" applyFill="1" applyBorder="1" applyAlignment="1">
      <alignment horizontal="center" vertical="center"/>
    </xf>
    <xf numFmtId="0" fontId="10" fillId="47" borderId="32" xfId="0" applyFont="1" applyFill="1" applyBorder="1" applyAlignment="1">
      <alignment horizontal="center" vertical="center"/>
    </xf>
    <xf numFmtId="170" fontId="10" fillId="3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49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10" fillId="42" borderId="11" xfId="0" applyFont="1" applyFill="1" applyBorder="1" applyAlignment="1">
      <alignment horizontal="center" vertical="center"/>
    </xf>
    <xf numFmtId="0" fontId="10" fillId="42" borderId="29" xfId="0" applyFont="1" applyFill="1" applyBorder="1" applyAlignment="1">
      <alignment horizontal="center" vertical="center"/>
    </xf>
    <xf numFmtId="0" fontId="10" fillId="42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0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 wrapText="1"/>
    </xf>
    <xf numFmtId="0" fontId="60" fillId="39" borderId="34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/>
    </xf>
    <xf numFmtId="0" fontId="60" fillId="39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/>
    </xf>
    <xf numFmtId="0" fontId="60" fillId="39" borderId="0" xfId="0" applyFont="1" applyFill="1" applyBorder="1" applyAlignment="1">
      <alignment horizontal="center" vertical="center"/>
    </xf>
    <xf numFmtId="0" fontId="60" fillId="39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47625</xdr:rowOff>
    </xdr:from>
    <xdr:to>
      <xdr:col>7</xdr:col>
      <xdr:colOff>876300</xdr:colOff>
      <xdr:row>0</xdr:row>
      <xdr:rowOff>1123950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7625"/>
          <a:ext cx="175260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20Fixtures%20200107%20with%20ref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xtures"/>
      <sheetName val="JohnBugejaTributeWomen"/>
      <sheetName val="Super Cup Women"/>
      <sheetName val="Super League - Women"/>
      <sheetName val="1st Division - Women"/>
      <sheetName val="Under 16 League - Women"/>
      <sheetName val="Under 14 League Women Category "/>
      <sheetName val="National Cup Women"/>
    </sheetNames>
    <sheetDataSet>
      <sheetData sheetId="3">
        <row r="17">
          <cell r="A17" t="str">
            <v>SLW-15</v>
          </cell>
          <cell r="B17" t="str">
            <v>2nd Round</v>
          </cell>
          <cell r="C17" t="str">
            <v>Phoenix Yobetit</v>
          </cell>
          <cell r="D17" t="str">
            <v>Flyers</v>
          </cell>
          <cell r="E17">
            <v>0</v>
          </cell>
          <cell r="F17">
            <v>0</v>
          </cell>
        </row>
      </sheetData>
      <sheetData sheetId="4">
        <row r="17">
          <cell r="A17" t="str">
            <v>1LW-15</v>
          </cell>
          <cell r="B17" t="str">
            <v>2nd Round</v>
          </cell>
          <cell r="C17" t="str">
            <v>Mgarr Volley</v>
          </cell>
          <cell r="D17" t="str">
            <v>Mellieha Tritons</v>
          </cell>
          <cell r="E17">
            <v>0</v>
          </cell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54"/>
  <sheetViews>
    <sheetView tabSelected="1" zoomScale="70" zoomScaleNormal="70" zoomScalePageLayoutView="0" workbookViewId="0" topLeftCell="A106">
      <selection activeCell="V122" sqref="V122"/>
    </sheetView>
  </sheetViews>
  <sheetFormatPr defaultColWidth="14.421875" defaultRowHeight="15" customHeight="1"/>
  <cols>
    <col min="1" max="1" width="1.1484375" style="0" customWidth="1"/>
    <col min="2" max="2" width="10.28125" style="0" customWidth="1"/>
    <col min="3" max="3" width="8.8515625" style="0" customWidth="1"/>
    <col min="4" max="4" width="5.7109375" style="0" customWidth="1"/>
    <col min="5" max="5" width="13.140625" style="0" customWidth="1"/>
    <col min="6" max="6" width="12.57421875" style="0" customWidth="1"/>
    <col min="7" max="7" width="27.28125" style="0" customWidth="1"/>
    <col min="8" max="9" width="30.8515625" style="0" customWidth="1"/>
    <col min="10" max="11" width="4.28125" style="0" customWidth="1"/>
    <col min="12" max="12" width="16.7109375" style="0" customWidth="1"/>
    <col min="13" max="17" width="3.00390625" style="0" customWidth="1"/>
    <col min="18" max="18" width="2.00390625" style="0" customWidth="1"/>
    <col min="19" max="19" width="4.00390625" style="0" customWidth="1"/>
    <col min="20" max="21" width="2.00390625" style="0" customWidth="1"/>
    <col min="22" max="22" width="3.00390625" style="0" customWidth="1"/>
    <col min="23" max="26" width="8.00390625" style="0" customWidth="1"/>
  </cols>
  <sheetData>
    <row r="1" spans="1:22" ht="88.5" customHeight="1">
      <c r="A1" s="2"/>
      <c r="B1" s="301" t="s">
        <v>2</v>
      </c>
      <c r="C1" s="285"/>
      <c r="D1" s="285"/>
      <c r="E1" s="285"/>
      <c r="F1" s="285"/>
      <c r="G1" s="285"/>
      <c r="H1" s="285"/>
      <c r="I1" s="285"/>
      <c r="J1" s="285"/>
      <c r="K1" s="285"/>
      <c r="L1" s="296"/>
      <c r="M1" s="285"/>
      <c r="N1" s="285"/>
      <c r="O1" s="285"/>
      <c r="P1" s="285"/>
      <c r="Q1" s="285"/>
      <c r="R1" s="285"/>
      <c r="S1" s="285"/>
      <c r="T1" s="285"/>
      <c r="U1" s="285"/>
      <c r="V1" s="5"/>
    </row>
    <row r="2" spans="1:22" ht="15.75">
      <c r="A2" s="2"/>
      <c r="B2" s="304" t="str">
        <f>HYPERLINK("http://www.maltavolleyball.org/","http://www.maltavolleyball.org/")</f>
        <v>http://www.maltavolleyball.org/</v>
      </c>
      <c r="C2" s="285"/>
      <c r="D2" s="285"/>
      <c r="E2" s="285"/>
      <c r="F2" s="285"/>
      <c r="G2" s="285"/>
      <c r="H2" s="285"/>
      <c r="I2" s="285"/>
      <c r="J2" s="285"/>
      <c r="K2" s="285"/>
      <c r="L2" s="8"/>
      <c r="M2" s="9"/>
      <c r="N2" s="9"/>
      <c r="O2" s="10"/>
      <c r="P2" s="10"/>
      <c r="Q2" s="10"/>
      <c r="R2" s="10"/>
      <c r="S2" s="10"/>
      <c r="T2" s="10"/>
      <c r="U2" s="10"/>
      <c r="V2" s="5"/>
    </row>
    <row r="3" spans="1:22" ht="15.75">
      <c r="A3" s="2"/>
      <c r="B3" s="302" t="s">
        <v>219</v>
      </c>
      <c r="C3" s="285"/>
      <c r="D3" s="285"/>
      <c r="E3" s="285"/>
      <c r="F3" s="285"/>
      <c r="G3" s="285"/>
      <c r="H3" s="285"/>
      <c r="I3" s="285"/>
      <c r="J3" s="285"/>
      <c r="K3" s="285"/>
      <c r="L3" s="8"/>
      <c r="M3" s="9"/>
      <c r="N3" s="9"/>
      <c r="O3" s="10"/>
      <c r="P3" s="10"/>
      <c r="Q3" s="10"/>
      <c r="R3" s="10"/>
      <c r="S3" s="10"/>
      <c r="T3" s="10"/>
      <c r="U3" s="10"/>
      <c r="V3" s="5"/>
    </row>
    <row r="4" spans="1:26" ht="19.5" customHeight="1">
      <c r="A4" s="12"/>
      <c r="B4" s="284">
        <v>43773</v>
      </c>
      <c r="C4" s="285"/>
      <c r="D4" s="285"/>
      <c r="E4" s="285"/>
      <c r="F4" s="285"/>
      <c r="G4" s="285"/>
      <c r="H4" s="285"/>
      <c r="I4" s="285"/>
      <c r="J4" s="285"/>
      <c r="K4" s="285"/>
      <c r="L4" s="15"/>
      <c r="M4" s="16"/>
      <c r="N4" s="16"/>
      <c r="O4" s="18"/>
      <c r="P4" s="18"/>
      <c r="Q4" s="18"/>
      <c r="R4" s="18"/>
      <c r="S4" s="18"/>
      <c r="T4" s="18"/>
      <c r="U4" s="18"/>
      <c r="V4" s="19"/>
      <c r="W4" s="20"/>
      <c r="X4" s="20"/>
      <c r="Y4" s="20"/>
      <c r="Z4" s="20"/>
    </row>
    <row r="5" spans="1:22" ht="19.5" customHeight="1">
      <c r="A5" s="2"/>
      <c r="B5" s="295" t="s">
        <v>14</v>
      </c>
      <c r="C5" s="277"/>
      <c r="D5" s="277"/>
      <c r="E5" s="277"/>
      <c r="F5" s="277"/>
      <c r="G5" s="277"/>
      <c r="H5" s="277"/>
      <c r="I5" s="277"/>
      <c r="J5" s="277"/>
      <c r="K5" s="277"/>
      <c r="L5" s="8"/>
      <c r="M5" s="9"/>
      <c r="N5" s="9"/>
      <c r="O5" s="10"/>
      <c r="P5" s="10"/>
      <c r="Q5" s="10"/>
      <c r="R5" s="10"/>
      <c r="S5" s="10"/>
      <c r="T5" s="10"/>
      <c r="U5" s="10"/>
      <c r="V5" s="5"/>
    </row>
    <row r="6" spans="1:22" ht="19.5" customHeight="1">
      <c r="A6" s="2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8"/>
      <c r="M6" s="9"/>
      <c r="N6" s="9"/>
      <c r="O6" s="10"/>
      <c r="P6" s="10"/>
      <c r="Q6" s="10"/>
      <c r="R6" s="10"/>
      <c r="S6" s="10"/>
      <c r="T6" s="10"/>
      <c r="U6" s="10"/>
      <c r="V6" s="5"/>
    </row>
    <row r="7" spans="1:22" ht="19.5" customHeight="1">
      <c r="A7" s="2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8"/>
      <c r="M7" s="9"/>
      <c r="N7" s="9"/>
      <c r="O7" s="10"/>
      <c r="P7" s="10"/>
      <c r="Q7" s="10"/>
      <c r="R7" s="10"/>
      <c r="S7" s="10"/>
      <c r="T7" s="10"/>
      <c r="U7" s="10"/>
      <c r="V7" s="5"/>
    </row>
    <row r="8" spans="1:22" ht="19.5" customHeight="1">
      <c r="A8" s="26"/>
      <c r="B8" s="299" t="s">
        <v>33</v>
      </c>
      <c r="C8" s="303"/>
      <c r="D8" s="28" t="s">
        <v>34</v>
      </c>
      <c r="E8" s="29" t="s">
        <v>35</v>
      </c>
      <c r="F8" s="29" t="s">
        <v>10</v>
      </c>
      <c r="G8" s="29" t="s">
        <v>11</v>
      </c>
      <c r="H8" s="29" t="s">
        <v>12</v>
      </c>
      <c r="I8" s="29" t="s">
        <v>13</v>
      </c>
      <c r="J8" s="299" t="s">
        <v>36</v>
      </c>
      <c r="K8" s="300"/>
      <c r="L8" s="29" t="s">
        <v>37</v>
      </c>
      <c r="M8" s="31"/>
      <c r="N8" s="32"/>
      <c r="O8" s="32"/>
      <c r="P8" s="32"/>
      <c r="Q8" s="32"/>
      <c r="R8" s="32"/>
      <c r="S8" s="32"/>
      <c r="T8" s="32"/>
      <c r="U8" s="5"/>
      <c r="V8" s="5"/>
    </row>
    <row r="9" spans="1:22" ht="19.5" customHeight="1">
      <c r="A9" s="2"/>
      <c r="B9" s="4"/>
      <c r="C9" s="4"/>
      <c r="D9" s="33"/>
      <c r="E9" s="4"/>
      <c r="F9" s="4"/>
      <c r="G9" s="4"/>
      <c r="H9" s="4"/>
      <c r="I9" s="33"/>
      <c r="J9" s="4"/>
      <c r="K9" s="4"/>
      <c r="L9" s="8"/>
      <c r="M9" s="9"/>
      <c r="N9" s="9"/>
      <c r="O9" s="10"/>
      <c r="P9" s="10"/>
      <c r="Q9" s="10"/>
      <c r="R9" s="10"/>
      <c r="S9" s="10"/>
      <c r="T9" s="10"/>
      <c r="U9" s="10"/>
      <c r="V9" s="5"/>
    </row>
    <row r="10" spans="1:22" ht="26.25" customHeight="1">
      <c r="A10" s="35"/>
      <c r="B10" s="276" t="s">
        <v>38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8"/>
      <c r="M10" s="9"/>
      <c r="N10" s="9"/>
      <c r="O10" s="10"/>
      <c r="P10" s="10"/>
      <c r="Q10" s="10"/>
      <c r="R10" s="10"/>
      <c r="S10" s="10"/>
      <c r="T10" s="10"/>
      <c r="U10" s="10"/>
      <c r="V10" s="5"/>
    </row>
    <row r="11" spans="1:21" s="107" customFormat="1" ht="26.25" customHeight="1">
      <c r="A11" s="35"/>
      <c r="B11" s="118"/>
      <c r="C11" s="85"/>
      <c r="D11" s="85"/>
      <c r="E11" s="85"/>
      <c r="F11" s="85"/>
      <c r="G11" s="85"/>
      <c r="H11" s="85"/>
      <c r="I11" s="85"/>
      <c r="J11" s="85"/>
      <c r="K11" s="85"/>
      <c r="L11" s="8"/>
      <c r="M11" s="9"/>
      <c r="N11" s="9"/>
      <c r="O11" s="10"/>
      <c r="P11" s="10"/>
      <c r="Q11" s="10"/>
      <c r="R11" s="10"/>
      <c r="S11" s="10"/>
      <c r="T11" s="10"/>
      <c r="U11" s="10"/>
    </row>
    <row r="12" spans="1:21" s="107" customFormat="1" ht="15.75" customHeight="1">
      <c r="A12" s="35"/>
      <c r="B12" s="37" t="s">
        <v>39</v>
      </c>
      <c r="C12" s="39">
        <v>43350</v>
      </c>
      <c r="D12" s="41" t="s">
        <v>57</v>
      </c>
      <c r="E12" s="37" t="s">
        <v>40</v>
      </c>
      <c r="F12" s="292" t="s">
        <v>41</v>
      </c>
      <c r="G12" s="293"/>
      <c r="H12" s="293"/>
      <c r="I12" s="293"/>
      <c r="J12" s="293"/>
      <c r="K12" s="294"/>
      <c r="L12" s="8"/>
      <c r="M12" s="9"/>
      <c r="N12" s="9"/>
      <c r="O12" s="10"/>
      <c r="P12" s="10"/>
      <c r="Q12" s="10"/>
      <c r="R12" s="10"/>
      <c r="S12" s="10"/>
      <c r="T12" s="10"/>
      <c r="U12" s="10"/>
    </row>
    <row r="13" spans="1:22" ht="15.75" customHeight="1">
      <c r="A13" s="2"/>
      <c r="B13" s="4"/>
      <c r="C13" s="4"/>
      <c r="D13" s="33"/>
      <c r="E13" s="4"/>
      <c r="F13" s="4"/>
      <c r="G13" s="4"/>
      <c r="H13" s="4"/>
      <c r="I13" s="33"/>
      <c r="J13" s="4"/>
      <c r="K13" s="4"/>
      <c r="L13" s="14"/>
      <c r="M13" s="9"/>
      <c r="N13" s="9"/>
      <c r="O13" s="10"/>
      <c r="P13" s="10"/>
      <c r="Q13" s="10"/>
      <c r="R13" s="10"/>
      <c r="S13" s="10"/>
      <c r="T13" s="10"/>
      <c r="U13" s="10"/>
      <c r="V13" s="5"/>
    </row>
    <row r="14" spans="1:22" ht="15.75" customHeight="1">
      <c r="A14" s="2"/>
      <c r="B14" s="44" t="s">
        <v>39</v>
      </c>
      <c r="C14" s="45">
        <v>43736</v>
      </c>
      <c r="D14" s="46" t="s">
        <v>44</v>
      </c>
      <c r="E14" s="44" t="s">
        <v>40</v>
      </c>
      <c r="F14" s="47" t="str">
        <f>JohnBugejaTributeWomen!A3</f>
        <v>JBTW-01</v>
      </c>
      <c r="G14" s="47" t="str">
        <f>JohnBugejaTributeWomen!B3</f>
        <v>1st Round</v>
      </c>
      <c r="H14" s="47" t="str">
        <f>JohnBugejaTributeWomen!C3</f>
        <v>Fleur de Lys Royal Panda </v>
      </c>
      <c r="I14" s="47" t="str">
        <f>JohnBugejaTributeWomen!D3</f>
        <v>Paola</v>
      </c>
      <c r="J14" s="47">
        <f>JohnBugejaTributeWomen!E3</f>
        <v>3</v>
      </c>
      <c r="K14" s="47">
        <f>JohnBugejaTributeWomen!F3</f>
        <v>1</v>
      </c>
      <c r="L14" s="8"/>
      <c r="M14" s="9"/>
      <c r="N14" s="9"/>
      <c r="O14" s="42"/>
      <c r="P14" s="42"/>
      <c r="Q14" s="42"/>
      <c r="R14" s="42"/>
      <c r="S14" s="42"/>
      <c r="T14" s="42"/>
      <c r="U14" s="10"/>
      <c r="V14" s="5"/>
    </row>
    <row r="15" spans="1:22" ht="6.75" customHeight="1">
      <c r="A15" s="2"/>
      <c r="B15" s="4"/>
      <c r="C15" s="48"/>
      <c r="D15" s="33"/>
      <c r="E15" s="4"/>
      <c r="F15" s="11"/>
      <c r="G15" s="11"/>
      <c r="H15" s="11"/>
      <c r="I15" s="11"/>
      <c r="J15" s="11"/>
      <c r="K15" s="11"/>
      <c r="L15" s="8"/>
      <c r="M15" s="9"/>
      <c r="N15" s="9"/>
      <c r="O15" s="42"/>
      <c r="P15" s="42"/>
      <c r="Q15" s="42"/>
      <c r="R15" s="42"/>
      <c r="S15" s="42"/>
      <c r="T15" s="42"/>
      <c r="U15" s="10"/>
      <c r="V15" s="5"/>
    </row>
    <row r="16" spans="1:22" ht="15.75" customHeight="1">
      <c r="A16" s="2"/>
      <c r="B16" s="44" t="s">
        <v>46</v>
      </c>
      <c r="C16" s="45">
        <v>43737</v>
      </c>
      <c r="D16" s="46" t="s">
        <v>44</v>
      </c>
      <c r="E16" s="44" t="s">
        <v>40</v>
      </c>
      <c r="F16" s="47" t="str">
        <f>JohnBugejaTributeWomen!A4</f>
        <v>JBTW-02</v>
      </c>
      <c r="G16" s="47" t="str">
        <f>JohnBugejaTributeWomen!B4</f>
        <v>1st Round</v>
      </c>
      <c r="H16" s="47" t="str">
        <f>JohnBugejaTributeWomen!C4</f>
        <v>Mgarr Volley</v>
      </c>
      <c r="I16" s="47" t="str">
        <f>JohnBugejaTributeWomen!D4</f>
        <v>Mellieha Tritons</v>
      </c>
      <c r="J16" s="47">
        <f>JohnBugejaTributeWomen!E4</f>
        <v>3</v>
      </c>
      <c r="K16" s="47">
        <f>JohnBugejaTributeWomen!F4</f>
        <v>0</v>
      </c>
      <c r="L16" s="8"/>
      <c r="M16" s="9"/>
      <c r="N16" s="9"/>
      <c r="O16" s="42"/>
      <c r="P16" s="42"/>
      <c r="Q16" s="42"/>
      <c r="R16" s="42"/>
      <c r="S16" s="42"/>
      <c r="T16" s="42"/>
      <c r="U16" s="10"/>
      <c r="V16" s="5"/>
    </row>
    <row r="17" spans="1:22" ht="29.25" customHeight="1">
      <c r="A17" s="2"/>
      <c r="B17" s="4"/>
      <c r="C17" s="4"/>
      <c r="D17" s="33"/>
      <c r="E17" s="4"/>
      <c r="F17" s="4"/>
      <c r="G17" s="4"/>
      <c r="H17" s="4"/>
      <c r="I17" s="4"/>
      <c r="J17" s="4"/>
      <c r="K17" s="4"/>
      <c r="L17" s="8"/>
      <c r="M17" s="9"/>
      <c r="N17" s="9"/>
      <c r="O17" s="10"/>
      <c r="P17" s="10"/>
      <c r="Q17" s="10"/>
      <c r="R17" s="10"/>
      <c r="S17" s="10"/>
      <c r="T17" s="10"/>
      <c r="U17" s="10"/>
      <c r="V17" s="5"/>
    </row>
    <row r="18" spans="1:22" ht="26.25" customHeight="1">
      <c r="A18" s="35"/>
      <c r="B18" s="276" t="s">
        <v>48</v>
      </c>
      <c r="C18" s="277"/>
      <c r="D18" s="277"/>
      <c r="E18" s="277"/>
      <c r="F18" s="277"/>
      <c r="G18" s="277"/>
      <c r="H18" s="277"/>
      <c r="I18" s="277"/>
      <c r="J18" s="277"/>
      <c r="K18" s="277"/>
      <c r="L18" s="8"/>
      <c r="M18" s="9"/>
      <c r="N18" s="9"/>
      <c r="O18" s="42"/>
      <c r="P18" s="42"/>
      <c r="Q18" s="42"/>
      <c r="R18" s="42"/>
      <c r="S18" s="42"/>
      <c r="T18" s="42"/>
      <c r="U18" s="10"/>
      <c r="V18" s="5"/>
    </row>
    <row r="19" spans="1:22" ht="15.75" customHeight="1">
      <c r="A19" s="2"/>
      <c r="B19" s="4"/>
      <c r="C19" s="4"/>
      <c r="D19" s="33"/>
      <c r="E19" s="4"/>
      <c r="F19" s="4"/>
      <c r="G19" s="4"/>
      <c r="H19" s="4"/>
      <c r="I19" s="4"/>
      <c r="J19" s="4"/>
      <c r="K19" s="4"/>
      <c r="L19" s="8"/>
      <c r="M19" s="9"/>
      <c r="N19" s="9"/>
      <c r="O19" s="10"/>
      <c r="P19" s="10"/>
      <c r="Q19" s="10"/>
      <c r="R19" s="10"/>
      <c r="S19" s="10"/>
      <c r="T19" s="10"/>
      <c r="U19" s="10"/>
      <c r="V19" s="5"/>
    </row>
    <row r="20" spans="1:22" ht="15.75" customHeight="1">
      <c r="A20" s="2"/>
      <c r="B20" s="4"/>
      <c r="C20" s="4"/>
      <c r="D20" s="33"/>
      <c r="E20" s="4"/>
      <c r="F20" s="4"/>
      <c r="G20" s="4"/>
      <c r="H20" s="4"/>
      <c r="I20" s="4"/>
      <c r="J20" s="4"/>
      <c r="K20" s="4"/>
      <c r="L20" s="8"/>
      <c r="M20" s="9"/>
      <c r="N20" s="9"/>
      <c r="O20" s="10"/>
      <c r="P20" s="10"/>
      <c r="Q20" s="10"/>
      <c r="R20" s="10"/>
      <c r="S20" s="10"/>
      <c r="T20" s="10"/>
      <c r="U20" s="10"/>
      <c r="V20" s="5"/>
    </row>
    <row r="21" spans="1:22" ht="15.75" customHeight="1">
      <c r="A21" s="2"/>
      <c r="B21" s="44" t="s">
        <v>143</v>
      </c>
      <c r="C21" s="45">
        <v>43739</v>
      </c>
      <c r="D21" s="46" t="s">
        <v>44</v>
      </c>
      <c r="E21" s="44" t="s">
        <v>40</v>
      </c>
      <c r="F21" s="47" t="str">
        <f>JohnBugejaTributeWomen!A5</f>
        <v>JBTW-03</v>
      </c>
      <c r="G21" s="47" t="str">
        <f>JohnBugejaTributeWomen!B5</f>
        <v>1st Round</v>
      </c>
      <c r="H21" s="47" t="str">
        <f>JohnBugejaTributeWomen!C5</f>
        <v>Paola</v>
      </c>
      <c r="I21" s="47" t="str">
        <f>JohnBugejaTributeWomen!D5</f>
        <v>Swieqi Phoenix</v>
      </c>
      <c r="J21" s="47">
        <f>JohnBugejaTributeWomen!E5</f>
        <v>0</v>
      </c>
      <c r="K21" s="47">
        <f>JohnBugejaTributeWomen!F5</f>
        <v>3</v>
      </c>
      <c r="L21" s="8"/>
      <c r="M21" s="9"/>
      <c r="N21" s="9"/>
      <c r="O21" s="42"/>
      <c r="P21" s="42"/>
      <c r="Q21" s="42"/>
      <c r="R21" s="42"/>
      <c r="S21" s="42"/>
      <c r="T21" s="42"/>
      <c r="U21" s="10"/>
      <c r="V21" s="5"/>
    </row>
    <row r="22" spans="1:22" ht="15.75" customHeight="1">
      <c r="A22" s="2"/>
      <c r="B22" s="4"/>
      <c r="C22" s="48"/>
      <c r="D22" s="33"/>
      <c r="E22" s="4"/>
      <c r="F22" s="11"/>
      <c r="G22" s="11"/>
      <c r="H22" s="11"/>
      <c r="I22" s="11"/>
      <c r="J22" s="11"/>
      <c r="K22" s="11"/>
      <c r="L22" s="8"/>
      <c r="M22" s="9"/>
      <c r="N22" s="9"/>
      <c r="O22" s="42"/>
      <c r="P22" s="42"/>
      <c r="Q22" s="42"/>
      <c r="R22" s="42"/>
      <c r="S22" s="42"/>
      <c r="T22" s="42"/>
      <c r="U22" s="10"/>
      <c r="V22" s="5"/>
    </row>
    <row r="23" spans="1:22" ht="15.75" customHeight="1">
      <c r="A23" s="2"/>
      <c r="B23" s="44" t="s">
        <v>145</v>
      </c>
      <c r="C23" s="45">
        <v>43741</v>
      </c>
      <c r="D23" s="46" t="s">
        <v>44</v>
      </c>
      <c r="E23" s="44" t="s">
        <v>40</v>
      </c>
      <c r="F23" s="47" t="str">
        <f>JohnBugejaTributeWomen!A6</f>
        <v>JBTW-04</v>
      </c>
      <c r="G23" s="47" t="str">
        <f>JohnBugejaTributeWomen!B6</f>
        <v>1st Round</v>
      </c>
      <c r="H23" s="47" t="str">
        <f>JohnBugejaTributeWomen!C6</f>
        <v>Fleur de Lys Royal Panda </v>
      </c>
      <c r="I23" s="47" t="str">
        <f>JohnBugejaTributeWomen!D6</f>
        <v>Mgarr Volley</v>
      </c>
      <c r="J23" s="47">
        <f>JohnBugejaTributeWomen!E6</f>
        <v>3</v>
      </c>
      <c r="K23" s="47">
        <f>JohnBugejaTributeWomen!F6</f>
        <v>0</v>
      </c>
      <c r="L23" s="8"/>
      <c r="M23" s="9"/>
      <c r="N23" s="9"/>
      <c r="O23" s="42"/>
      <c r="P23" s="42"/>
      <c r="Q23" s="42"/>
      <c r="R23" s="42"/>
      <c r="S23" s="42"/>
      <c r="T23" s="42"/>
      <c r="U23" s="10"/>
      <c r="V23" s="5"/>
    </row>
    <row r="24" spans="1:22" ht="15.75" customHeight="1">
      <c r="A24" s="2"/>
      <c r="B24" s="4"/>
      <c r="C24" s="4"/>
      <c r="D24" s="33"/>
      <c r="E24" s="4"/>
      <c r="F24" s="4"/>
      <c r="G24" s="4"/>
      <c r="H24" s="4"/>
      <c r="I24" s="4"/>
      <c r="J24" s="4"/>
      <c r="K24" s="4"/>
      <c r="L24" s="8"/>
      <c r="M24" s="9"/>
      <c r="N24" s="9"/>
      <c r="O24" s="10"/>
      <c r="P24" s="10"/>
      <c r="Q24" s="10"/>
      <c r="R24" s="10"/>
      <c r="S24" s="10"/>
      <c r="T24" s="10"/>
      <c r="U24" s="10"/>
      <c r="V24" s="5"/>
    </row>
    <row r="25" spans="1:21" s="67" customFormat="1" ht="15.75" customHeight="1">
      <c r="A25" s="2"/>
      <c r="B25" s="44" t="s">
        <v>39</v>
      </c>
      <c r="C25" s="45">
        <v>43743</v>
      </c>
      <c r="D25" s="46" t="s">
        <v>44</v>
      </c>
      <c r="E25" s="44" t="s">
        <v>40</v>
      </c>
      <c r="F25" s="66" t="str">
        <f>JohnBugejaTributeWomen!A7</f>
        <v>JBTW-05</v>
      </c>
      <c r="G25" s="66" t="str">
        <f>JohnBugejaTributeWomen!B7</f>
        <v>1st Round</v>
      </c>
      <c r="H25" s="66" t="str">
        <f>JohnBugejaTributeWomen!C7</f>
        <v>Mellieha Tritons</v>
      </c>
      <c r="I25" s="66" t="str">
        <f>JohnBugejaTributeWomen!D7</f>
        <v>Paola</v>
      </c>
      <c r="J25" s="66">
        <f>JohnBugejaTributeWomen!E7</f>
        <v>0</v>
      </c>
      <c r="K25" s="66">
        <f>JohnBugejaTributeWomen!F7</f>
        <v>3</v>
      </c>
      <c r="M25" s="9"/>
      <c r="N25" s="9"/>
      <c r="O25" s="69"/>
      <c r="P25" s="69"/>
      <c r="Q25" s="69"/>
      <c r="R25" s="69"/>
      <c r="S25" s="69"/>
      <c r="T25" s="69"/>
      <c r="U25" s="10"/>
    </row>
    <row r="26" spans="1:21" s="67" customFormat="1" ht="4.5" customHeight="1">
      <c r="A26" s="2"/>
      <c r="B26" s="4"/>
      <c r="C26" s="48"/>
      <c r="D26" s="33"/>
      <c r="E26" s="4"/>
      <c r="F26" s="11"/>
      <c r="G26" s="11"/>
      <c r="H26" s="11"/>
      <c r="I26" s="11"/>
      <c r="J26" s="11"/>
      <c r="K26" s="11"/>
      <c r="L26" s="14"/>
      <c r="M26" s="9"/>
      <c r="N26" s="9"/>
      <c r="O26" s="69"/>
      <c r="P26" s="69"/>
      <c r="Q26" s="69"/>
      <c r="R26" s="69"/>
      <c r="S26" s="69"/>
      <c r="T26" s="69"/>
      <c r="U26" s="10"/>
    </row>
    <row r="27" spans="1:22" ht="15.75" customHeight="1">
      <c r="A27" s="2"/>
      <c r="B27" s="44" t="s">
        <v>46</v>
      </c>
      <c r="C27" s="45">
        <v>43744</v>
      </c>
      <c r="D27" s="46" t="s">
        <v>44</v>
      </c>
      <c r="E27" s="44" t="s">
        <v>40</v>
      </c>
      <c r="F27" s="47" t="str">
        <f>JohnBugejaTributeWomen!A8</f>
        <v>JBTW-06</v>
      </c>
      <c r="G27" s="47" t="str">
        <f>JohnBugejaTributeWomen!B8</f>
        <v>1st Round</v>
      </c>
      <c r="H27" s="47" t="str">
        <f>JohnBugejaTributeWomen!C8</f>
        <v>Swieqi Phoenix</v>
      </c>
      <c r="I27" s="47" t="str">
        <f>JohnBugejaTributeWomen!D8</f>
        <v>Fleur de Lys</v>
      </c>
      <c r="J27" s="66">
        <f>JohnBugejaTributeWomen!E8</f>
        <v>3</v>
      </c>
      <c r="K27" s="66">
        <f>JohnBugejaTributeWomen!F8</f>
        <v>0</v>
      </c>
      <c r="L27" s="8"/>
      <c r="M27" s="9"/>
      <c r="N27" s="9"/>
      <c r="O27" s="42"/>
      <c r="P27" s="42"/>
      <c r="Q27" s="42"/>
      <c r="R27" s="42"/>
      <c r="S27" s="42"/>
      <c r="T27" s="42"/>
      <c r="U27" s="10"/>
      <c r="V27" s="5"/>
    </row>
    <row r="28" spans="1:22" ht="15.75" customHeight="1">
      <c r="A28" s="2"/>
      <c r="B28" s="4"/>
      <c r="C28" s="4"/>
      <c r="D28" s="33"/>
      <c r="E28" s="4"/>
      <c r="F28" s="4"/>
      <c r="G28" s="4"/>
      <c r="H28" s="4"/>
      <c r="I28" s="4"/>
      <c r="J28" s="4"/>
      <c r="K28" s="4"/>
      <c r="L28" s="8"/>
      <c r="M28" s="9"/>
      <c r="N28" s="9"/>
      <c r="O28" s="10"/>
      <c r="P28" s="10"/>
      <c r="Q28" s="10"/>
      <c r="R28" s="10"/>
      <c r="S28" s="10"/>
      <c r="T28" s="10"/>
      <c r="U28" s="10"/>
      <c r="V28" s="5"/>
    </row>
    <row r="29" spans="1:22" ht="15.75" customHeight="1">
      <c r="A29" s="2"/>
      <c r="B29" s="44" t="s">
        <v>143</v>
      </c>
      <c r="C29" s="45">
        <v>43746</v>
      </c>
      <c r="D29" s="46" t="s">
        <v>44</v>
      </c>
      <c r="E29" s="44" t="s">
        <v>40</v>
      </c>
      <c r="F29" s="47" t="str">
        <f>JohnBugejaTributeWomen!A9</f>
        <v>JBTW-07</v>
      </c>
      <c r="G29" s="47" t="str">
        <f>JohnBugejaTributeWomen!B9</f>
        <v>1st Round</v>
      </c>
      <c r="H29" s="47" t="str">
        <f>JohnBugejaTributeWomen!C9</f>
        <v>Mgarr Volley</v>
      </c>
      <c r="I29" s="47" t="str">
        <f>JohnBugejaTributeWomen!D9</f>
        <v>Swieqi Phoenix</v>
      </c>
      <c r="J29" s="66">
        <f>JohnBugejaTributeWomen!E9</f>
        <v>0</v>
      </c>
      <c r="K29" s="66">
        <f>JohnBugejaTributeWomen!F9</f>
        <v>3</v>
      </c>
      <c r="L29" s="8"/>
      <c r="M29" s="9"/>
      <c r="N29" s="9"/>
      <c r="O29" s="42"/>
      <c r="P29" s="42"/>
      <c r="Q29" s="42"/>
      <c r="R29" s="42"/>
      <c r="S29" s="42"/>
      <c r="T29" s="42"/>
      <c r="U29" s="10"/>
      <c r="V29" s="5"/>
    </row>
    <row r="30" spans="1:22" ht="15.75" customHeight="1">
      <c r="A30" s="2"/>
      <c r="B30" s="4"/>
      <c r="C30" s="48"/>
      <c r="D30" s="33"/>
      <c r="E30" s="4"/>
      <c r="F30" s="11"/>
      <c r="G30" s="11"/>
      <c r="H30" s="11"/>
      <c r="I30" s="11"/>
      <c r="J30" s="11"/>
      <c r="K30" s="11"/>
      <c r="L30" s="8"/>
      <c r="M30" s="9"/>
      <c r="N30" s="9"/>
      <c r="O30" s="42"/>
      <c r="P30" s="42"/>
      <c r="Q30" s="42"/>
      <c r="R30" s="42"/>
      <c r="S30" s="42"/>
      <c r="T30" s="42"/>
      <c r="U30" s="10"/>
      <c r="V30" s="5"/>
    </row>
    <row r="31" spans="1:22" ht="15.75" customHeight="1">
      <c r="A31" s="2"/>
      <c r="B31" s="44" t="s">
        <v>145</v>
      </c>
      <c r="C31" s="45">
        <v>43748</v>
      </c>
      <c r="D31" s="46" t="s">
        <v>44</v>
      </c>
      <c r="E31" s="44" t="s">
        <v>40</v>
      </c>
      <c r="F31" s="47" t="str">
        <f>JohnBugejaTributeWomen!A10</f>
        <v>JBTW-08</v>
      </c>
      <c r="G31" s="47" t="str">
        <f>JohnBugejaTributeWomen!B10</f>
        <v>1st Round</v>
      </c>
      <c r="H31" s="47" t="str">
        <f>JohnBugejaTributeWomen!C10</f>
        <v>Mellieha Tritons</v>
      </c>
      <c r="I31" s="47" t="str">
        <f>JohnBugejaTributeWomen!D10</f>
        <v>Fleur de Lys Royal Panda </v>
      </c>
      <c r="J31" s="66">
        <f>JohnBugejaTributeWomen!E10</f>
        <v>0</v>
      </c>
      <c r="K31" s="66">
        <f>JohnBugejaTributeWomen!F10</f>
        <v>3</v>
      </c>
      <c r="L31" s="8"/>
      <c r="M31" s="9"/>
      <c r="N31" s="9"/>
      <c r="O31" s="42"/>
      <c r="P31" s="42"/>
      <c r="Q31" s="42"/>
      <c r="R31" s="42"/>
      <c r="S31" s="42"/>
      <c r="T31" s="42"/>
      <c r="U31" s="10"/>
      <c r="V31" s="5"/>
    </row>
    <row r="32" spans="1:22" ht="15.75" customHeight="1">
      <c r="A32" s="2"/>
      <c r="B32" s="4"/>
      <c r="C32" s="4"/>
      <c r="D32" s="33"/>
      <c r="E32" s="4"/>
      <c r="F32" s="4"/>
      <c r="G32" s="4"/>
      <c r="H32" s="4"/>
      <c r="I32" s="4"/>
      <c r="J32" s="4"/>
      <c r="K32" s="4"/>
      <c r="L32" s="8"/>
      <c r="M32" s="9"/>
      <c r="N32" s="9"/>
      <c r="O32" s="10"/>
      <c r="P32" s="10"/>
      <c r="Q32" s="10"/>
      <c r="R32" s="10"/>
      <c r="S32" s="10"/>
      <c r="T32" s="10"/>
      <c r="U32" s="10"/>
      <c r="V32" s="5"/>
    </row>
    <row r="33" spans="1:22" ht="15.75" customHeight="1">
      <c r="A33" s="2"/>
      <c r="B33" s="44" t="s">
        <v>39</v>
      </c>
      <c r="C33" s="45">
        <v>43750</v>
      </c>
      <c r="D33" s="46" t="s">
        <v>44</v>
      </c>
      <c r="E33" s="44" t="s">
        <v>40</v>
      </c>
      <c r="F33" s="47" t="str">
        <f>JohnBugejaTributeWomen!A11</f>
        <v>JBTW-09</v>
      </c>
      <c r="G33" s="47" t="str">
        <f>JohnBugejaTributeWomen!B11</f>
        <v>1st Round</v>
      </c>
      <c r="H33" s="47" t="str">
        <f>JohnBugejaTributeWomen!C11</f>
        <v>Paola</v>
      </c>
      <c r="I33" s="47" t="str">
        <f>JohnBugejaTributeWomen!D11</f>
        <v>Mgarr Volley</v>
      </c>
      <c r="J33" s="66">
        <f>JohnBugejaTributeWomen!E11</f>
        <v>3</v>
      </c>
      <c r="K33" s="66">
        <f>JohnBugejaTributeWomen!F11</f>
        <v>1</v>
      </c>
      <c r="M33" s="9"/>
      <c r="N33" s="9"/>
      <c r="O33" s="42"/>
      <c r="P33" s="42"/>
      <c r="Q33" s="42"/>
      <c r="R33" s="42"/>
      <c r="S33" s="42"/>
      <c r="T33" s="42"/>
      <c r="U33" s="10"/>
      <c r="V33" s="5"/>
    </row>
    <row r="34" spans="1:22" ht="3.75" customHeight="1">
      <c r="A34" s="2"/>
      <c r="B34" s="4"/>
      <c r="C34" s="48"/>
      <c r="D34" s="33"/>
      <c r="E34" s="4"/>
      <c r="F34" s="11"/>
      <c r="G34" s="11"/>
      <c r="H34" s="11"/>
      <c r="I34" s="11"/>
      <c r="J34" s="11"/>
      <c r="K34" s="11"/>
      <c r="L34" s="8"/>
      <c r="M34" s="9"/>
      <c r="N34" s="9"/>
      <c r="O34" s="42"/>
      <c r="P34" s="42"/>
      <c r="Q34" s="42"/>
      <c r="R34" s="42"/>
      <c r="S34" s="42"/>
      <c r="T34" s="42"/>
      <c r="U34" s="10"/>
      <c r="V34" s="5"/>
    </row>
    <row r="35" spans="1:22" ht="15.75" customHeight="1">
      <c r="A35" s="2"/>
      <c r="B35" s="44" t="s">
        <v>46</v>
      </c>
      <c r="C35" s="45">
        <v>43751</v>
      </c>
      <c r="D35" s="46" t="s">
        <v>44</v>
      </c>
      <c r="E35" s="44" t="s">
        <v>40</v>
      </c>
      <c r="F35" s="47" t="str">
        <f>JohnBugejaTributeWomen!A12</f>
        <v>JBTW-10</v>
      </c>
      <c r="G35" s="47" t="str">
        <f>JohnBugejaTributeWomen!B12</f>
        <v>1st Round</v>
      </c>
      <c r="H35" s="47" t="str">
        <f>JohnBugejaTributeWomen!C12</f>
        <v>Swieqi Phoenix</v>
      </c>
      <c r="I35" s="47" t="str">
        <f>JohnBugejaTributeWomen!D12</f>
        <v>Mellieha Tritons</v>
      </c>
      <c r="J35" s="66">
        <f>JohnBugejaTributeWomen!E12</f>
        <v>3</v>
      </c>
      <c r="K35" s="66">
        <f>JohnBugejaTributeWomen!F12</f>
        <v>0</v>
      </c>
      <c r="L35" s="8"/>
      <c r="M35" s="9"/>
      <c r="N35" s="9"/>
      <c r="O35" s="42"/>
      <c r="P35" s="42"/>
      <c r="Q35" s="42"/>
      <c r="R35" s="42"/>
      <c r="S35" s="42"/>
      <c r="T35" s="42"/>
      <c r="U35" s="10"/>
      <c r="V35" s="5"/>
    </row>
    <row r="36" spans="1:22" ht="15.75" customHeight="1">
      <c r="A36" s="2"/>
      <c r="B36" s="4"/>
      <c r="C36" s="4"/>
      <c r="D36" s="33"/>
      <c r="E36" s="4"/>
      <c r="F36" s="4"/>
      <c r="G36" s="4"/>
      <c r="H36" s="4"/>
      <c r="I36" s="4"/>
      <c r="J36" s="4"/>
      <c r="K36" s="4"/>
      <c r="L36" s="8"/>
      <c r="M36" s="9"/>
      <c r="N36" s="9"/>
      <c r="O36" s="10"/>
      <c r="P36" s="10"/>
      <c r="Q36" s="10"/>
      <c r="R36" s="10"/>
      <c r="S36" s="10"/>
      <c r="T36" s="10"/>
      <c r="U36" s="10"/>
      <c r="V36" s="5"/>
    </row>
    <row r="37" spans="1:22" ht="14.25" customHeight="1">
      <c r="A37" s="2"/>
      <c r="B37" s="44" t="s">
        <v>145</v>
      </c>
      <c r="C37" s="45">
        <v>43390</v>
      </c>
      <c r="D37" s="46" t="s">
        <v>144</v>
      </c>
      <c r="E37" s="44" t="s">
        <v>40</v>
      </c>
      <c r="F37" s="47" t="str">
        <f>JohnBugejaTributeWomen!A13</f>
        <v>JBTW-11</v>
      </c>
      <c r="G37" s="289" t="s">
        <v>243</v>
      </c>
      <c r="H37" s="290"/>
      <c r="I37" s="291"/>
      <c r="J37" s="66">
        <f>JohnBugejaTributeWomen!E13</f>
        <v>0</v>
      </c>
      <c r="K37" s="66">
        <f>JohnBugejaTributeWomen!F13</f>
        <v>0</v>
      </c>
      <c r="L37" s="8"/>
      <c r="M37" s="9"/>
      <c r="N37" s="9"/>
      <c r="O37" s="42"/>
      <c r="P37" s="42"/>
      <c r="Q37" s="42"/>
      <c r="R37" s="42"/>
      <c r="S37" s="42"/>
      <c r="T37" s="42"/>
      <c r="U37" s="10"/>
      <c r="V37" s="5"/>
    </row>
    <row r="38" spans="1:22" ht="14.25" customHeight="1">
      <c r="A38" s="2"/>
      <c r="B38" s="4"/>
      <c r="C38" s="4"/>
      <c r="D38" s="33"/>
      <c r="E38" s="4"/>
      <c r="F38" s="4"/>
      <c r="G38" s="4"/>
      <c r="H38" s="4"/>
      <c r="I38" s="4"/>
      <c r="J38" s="4"/>
      <c r="K38" s="4"/>
      <c r="L38" s="8"/>
      <c r="M38" s="9"/>
      <c r="N38" s="9"/>
      <c r="O38" s="10"/>
      <c r="P38" s="10"/>
      <c r="Q38" s="10"/>
      <c r="R38" s="10"/>
      <c r="S38" s="10"/>
      <c r="T38" s="10"/>
      <c r="U38" s="10"/>
      <c r="V38" s="5"/>
    </row>
    <row r="39" spans="1:22" ht="14.25" customHeight="1">
      <c r="A39" s="2"/>
      <c r="B39" s="58" t="s">
        <v>39</v>
      </c>
      <c r="C39" s="59">
        <v>43757</v>
      </c>
      <c r="D39" s="60" t="s">
        <v>44</v>
      </c>
      <c r="E39" s="58" t="s">
        <v>40</v>
      </c>
      <c r="F39" s="61" t="str">
        <f>'Super Cup Women'!A3</f>
        <v>SCW-01</v>
      </c>
      <c r="G39" s="61" t="str">
        <f>'Super Cup Women'!B3</f>
        <v>Super Cup Final</v>
      </c>
      <c r="H39" s="61" t="str">
        <f>'Super Cup Women'!C3</f>
        <v>Fleur de Lys Royal Panda </v>
      </c>
      <c r="I39" s="61" t="str">
        <f>'Super Cup Women'!D3</f>
        <v>Sliema</v>
      </c>
      <c r="J39" s="61">
        <f>'Super Cup Women'!E3</f>
        <v>0</v>
      </c>
      <c r="K39" s="61">
        <f>'Super Cup Women'!F3</f>
        <v>3</v>
      </c>
      <c r="L39" s="8"/>
      <c r="M39" s="9"/>
      <c r="N39" s="9"/>
      <c r="O39" s="42"/>
      <c r="P39" s="42"/>
      <c r="Q39" s="42"/>
      <c r="R39" s="42"/>
      <c r="S39" s="42"/>
      <c r="T39" s="42"/>
      <c r="U39" s="10"/>
      <c r="V39" s="5"/>
    </row>
    <row r="40" spans="1:21" s="124" customFormat="1" ht="3.75" customHeight="1">
      <c r="A40" s="2"/>
      <c r="B40" s="76"/>
      <c r="C40" s="78"/>
      <c r="D40" s="77"/>
      <c r="E40" s="76"/>
      <c r="F40" s="79"/>
      <c r="G40" s="79"/>
      <c r="H40" s="79"/>
      <c r="I40" s="79"/>
      <c r="J40" s="79"/>
      <c r="K40" s="79"/>
      <c r="L40" s="8"/>
      <c r="M40" s="9"/>
      <c r="N40" s="9"/>
      <c r="O40" s="42"/>
      <c r="P40" s="42"/>
      <c r="Q40" s="42"/>
      <c r="R40" s="42"/>
      <c r="S40" s="42"/>
      <c r="T40" s="42"/>
      <c r="U40" s="10"/>
    </row>
    <row r="41" spans="1:22" ht="14.25" customHeight="1">
      <c r="A41" s="2"/>
      <c r="B41" s="159" t="s">
        <v>46</v>
      </c>
      <c r="C41" s="136">
        <v>43758</v>
      </c>
      <c r="D41" s="137" t="s">
        <v>44</v>
      </c>
      <c r="E41" s="159" t="s">
        <v>40</v>
      </c>
      <c r="F41" s="286" t="s">
        <v>251</v>
      </c>
      <c r="G41" s="287"/>
      <c r="H41" s="287"/>
      <c r="I41" s="288"/>
      <c r="J41" s="138">
        <f>'Super Cup Women'!E5</f>
        <v>0</v>
      </c>
      <c r="K41" s="138">
        <f>'Super Cup Women'!F5</f>
        <v>0</v>
      </c>
      <c r="L41" s="8"/>
      <c r="M41" s="9"/>
      <c r="N41" s="9"/>
      <c r="O41" s="10"/>
      <c r="P41" s="10"/>
      <c r="Q41" s="10"/>
      <c r="R41" s="10"/>
      <c r="S41" s="10"/>
      <c r="T41" s="10"/>
      <c r="U41" s="10"/>
      <c r="V41" s="5"/>
    </row>
    <row r="42" spans="7:11" ht="14.25" customHeight="1">
      <c r="G42" s="119"/>
      <c r="H42" s="119"/>
      <c r="I42" s="119"/>
      <c r="J42" s="119"/>
      <c r="K42" s="119"/>
    </row>
    <row r="43" spans="2:11" ht="14.25" customHeight="1">
      <c r="B43" s="125" t="s">
        <v>39</v>
      </c>
      <c r="C43" s="126">
        <v>43764</v>
      </c>
      <c r="D43" s="127" t="s">
        <v>44</v>
      </c>
      <c r="E43" s="125" t="s">
        <v>40</v>
      </c>
      <c r="F43" s="128" t="str">
        <f>'Super League - Women'!A3</f>
        <v>SLW-01</v>
      </c>
      <c r="G43" s="128" t="str">
        <f>'Super League - Women'!B3</f>
        <v>1st Round</v>
      </c>
      <c r="H43" s="128" t="str">
        <f>'Super League - Women'!C3</f>
        <v>Fleur de Lys Royal Panda</v>
      </c>
      <c r="I43" s="128" t="str">
        <f>'Super League - Women'!D3</f>
        <v>Flyers</v>
      </c>
      <c r="J43" s="128">
        <f>'Super League - Women'!E3</f>
        <v>0</v>
      </c>
      <c r="K43" s="128">
        <f>'Super League - Women'!F3</f>
        <v>3</v>
      </c>
    </row>
    <row r="44" spans="2:11" ht="14.25" customHeight="1">
      <c r="B44" s="130" t="s">
        <v>39</v>
      </c>
      <c r="C44" s="131">
        <v>43764</v>
      </c>
      <c r="D44" s="132" t="s">
        <v>226</v>
      </c>
      <c r="E44" s="130" t="s">
        <v>40</v>
      </c>
      <c r="F44" s="133" t="str">
        <f>'1st Division - Women'!A3</f>
        <v>1LW-01</v>
      </c>
      <c r="G44" s="133" t="str">
        <f>'1st Division - Women'!B3</f>
        <v>1st Round</v>
      </c>
      <c r="H44" s="133" t="str">
        <f>'1st Division - Women'!C3</f>
        <v>Phoenix EY</v>
      </c>
      <c r="I44" s="133" t="str">
        <f>'1st Division - Women'!D3</f>
        <v>Mellieha Tritons</v>
      </c>
      <c r="J44" s="133">
        <f>'1st Division - Women'!E3</f>
        <v>3</v>
      </c>
      <c r="K44" s="133">
        <f>'1st Division - Women'!F3</f>
        <v>1</v>
      </c>
    </row>
    <row r="45" spans="7:11" ht="3.75" customHeight="1">
      <c r="G45" s="254"/>
      <c r="H45" s="254"/>
      <c r="I45" s="254"/>
      <c r="J45" s="254"/>
      <c r="K45" s="254"/>
    </row>
    <row r="46" spans="2:11" ht="14.25" customHeight="1">
      <c r="B46" s="130" t="s">
        <v>46</v>
      </c>
      <c r="C46" s="131">
        <v>43765</v>
      </c>
      <c r="D46" s="132" t="s">
        <v>44</v>
      </c>
      <c r="E46" s="130" t="s">
        <v>40</v>
      </c>
      <c r="F46" s="133" t="str">
        <f>'1st Division - Women'!A4</f>
        <v>1LW-02</v>
      </c>
      <c r="G46" s="133" t="str">
        <f>'1st Division - Women'!B4</f>
        <v>1st Round</v>
      </c>
      <c r="H46" s="133" t="str">
        <f>'1st Division - Women'!C4</f>
        <v>Mgarr Volley</v>
      </c>
      <c r="I46" s="133" t="str">
        <f>'1st Division - Women'!D4</f>
        <v>BKVC</v>
      </c>
      <c r="J46" s="133">
        <f>'1st Division - Women'!E4</f>
        <v>0</v>
      </c>
      <c r="K46" s="133">
        <f>'1st Division - Women'!F4</f>
        <v>3</v>
      </c>
    </row>
    <row r="47" spans="2:11" ht="14.25" customHeight="1">
      <c r="B47" s="125" t="s">
        <v>46</v>
      </c>
      <c r="C47" s="126">
        <v>43765</v>
      </c>
      <c r="D47" s="127" t="s">
        <v>226</v>
      </c>
      <c r="E47" s="125" t="s">
        <v>40</v>
      </c>
      <c r="F47" s="128" t="str">
        <f>'Super League - Women'!A4</f>
        <v>SLW-02</v>
      </c>
      <c r="G47" s="128" t="str">
        <f>'Super League - Women'!B4</f>
        <v>1st Round</v>
      </c>
      <c r="H47" s="128" t="str">
        <f>'Super League - Women'!C4</f>
        <v>Phoenix Yobetit</v>
      </c>
      <c r="I47" s="128" t="str">
        <f>'Super League - Women'!D4</f>
        <v>Falcons</v>
      </c>
      <c r="J47" s="128">
        <f>'Super League - Women'!E4</f>
        <v>3</v>
      </c>
      <c r="K47" s="128">
        <f>'Super League - Women'!F4</f>
        <v>0</v>
      </c>
    </row>
    <row r="48" spans="2:11" s="119" customFormat="1" ht="14.25" customHeight="1">
      <c r="B48" s="139"/>
      <c r="C48" s="78"/>
      <c r="D48" s="77"/>
      <c r="E48" s="139"/>
      <c r="F48" s="79"/>
      <c r="G48" s="79"/>
      <c r="H48" s="79"/>
      <c r="I48" s="79"/>
      <c r="J48" s="79"/>
      <c r="K48" s="79"/>
    </row>
    <row r="49" spans="2:11" s="119" customFormat="1" ht="26.25" customHeight="1">
      <c r="B49" s="274" t="s">
        <v>242</v>
      </c>
      <c r="C49" s="277"/>
      <c r="D49" s="277"/>
      <c r="E49" s="277"/>
      <c r="F49" s="277"/>
      <c r="G49" s="277"/>
      <c r="H49" s="277"/>
      <c r="I49" s="277"/>
      <c r="J49" s="277"/>
      <c r="K49" s="277"/>
    </row>
    <row r="50" spans="7:11" ht="14.25" customHeight="1">
      <c r="G50" s="119"/>
      <c r="H50" s="119"/>
      <c r="I50" s="119"/>
      <c r="J50" s="119"/>
      <c r="K50" s="119"/>
    </row>
    <row r="51" spans="2:12" ht="14.25" customHeight="1">
      <c r="B51" s="125" t="s">
        <v>39</v>
      </c>
      <c r="C51" s="189">
        <v>43771</v>
      </c>
      <c r="D51" s="182" t="s">
        <v>44</v>
      </c>
      <c r="E51" s="125" t="s">
        <v>40</v>
      </c>
      <c r="F51" s="158" t="str">
        <f>'Super League - Women'!A5</f>
        <v>SLW-03</v>
      </c>
      <c r="G51" s="158" t="str">
        <f>'Super League - Women'!B5</f>
        <v>1st Round</v>
      </c>
      <c r="H51" s="158" t="str">
        <f>'Super League - Women'!C5</f>
        <v>Sliema</v>
      </c>
      <c r="I51" s="158" t="str">
        <f>'Super League - Women'!D5</f>
        <v>Fleur de Lys Royal Panda</v>
      </c>
      <c r="J51" s="158">
        <f>'Super League - Women'!E5</f>
        <v>0</v>
      </c>
      <c r="K51" s="158">
        <f>'Super League - Women'!F5</f>
        <v>0</v>
      </c>
      <c r="L51" s="235" t="s">
        <v>253</v>
      </c>
    </row>
    <row r="52" spans="2:11" ht="3.75" customHeight="1"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2:11" ht="14.25" customHeight="1">
      <c r="B53" s="125" t="s">
        <v>46</v>
      </c>
      <c r="C53" s="189">
        <v>43772</v>
      </c>
      <c r="D53" s="182" t="s">
        <v>44</v>
      </c>
      <c r="E53" s="125" t="s">
        <v>40</v>
      </c>
      <c r="F53" s="158" t="str">
        <f>'Super League - Women'!A6</f>
        <v>SLW-04</v>
      </c>
      <c r="G53" s="158" t="str">
        <f>'Super League - Women'!B6</f>
        <v>1st Round</v>
      </c>
      <c r="H53" s="158" t="str">
        <f>'Super League - Women'!C6</f>
        <v>Flyers</v>
      </c>
      <c r="I53" s="158" t="str">
        <f>'Super League - Women'!D6</f>
        <v>Phoenix Yobetit</v>
      </c>
      <c r="J53" s="158">
        <f>'Super League - Women'!E6</f>
        <v>0</v>
      </c>
      <c r="K53" s="158">
        <f>'Super League - Women'!F6</f>
        <v>3</v>
      </c>
    </row>
    <row r="54" spans="2:11" ht="14.25" customHeight="1">
      <c r="B54" s="130" t="s">
        <v>46</v>
      </c>
      <c r="C54" s="190">
        <v>43772</v>
      </c>
      <c r="D54" s="183" t="s">
        <v>226</v>
      </c>
      <c r="E54" s="130" t="s">
        <v>40</v>
      </c>
      <c r="F54" s="191" t="str">
        <f>'1st Division - Women'!A6</f>
        <v>1LW-04</v>
      </c>
      <c r="G54" s="191" t="str">
        <f>'1st Division - Women'!B6</f>
        <v>1st Round</v>
      </c>
      <c r="H54" s="191" t="str">
        <f>'1st Division - Women'!C6</f>
        <v>Mellieha Tritons</v>
      </c>
      <c r="I54" s="191" t="str">
        <f>'1st Division - Women'!D6</f>
        <v>Mgarr Volley</v>
      </c>
      <c r="J54" s="191">
        <f>'1st Division - Women'!E6</f>
        <v>3</v>
      </c>
      <c r="K54" s="191">
        <f>'1st Division - Women'!F6</f>
        <v>0</v>
      </c>
    </row>
    <row r="55" spans="2:11" ht="14.25" customHeight="1"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2:11" ht="14.25" customHeight="1">
      <c r="B56" s="134" t="s">
        <v>39</v>
      </c>
      <c r="C56" s="192">
        <v>43778</v>
      </c>
      <c r="D56" s="193" t="s">
        <v>44</v>
      </c>
      <c r="E56" s="134" t="s">
        <v>40</v>
      </c>
      <c r="F56" s="305" t="s">
        <v>227</v>
      </c>
      <c r="G56" s="306"/>
      <c r="H56" s="306"/>
      <c r="I56" s="307"/>
      <c r="J56" s="194"/>
      <c r="K56" s="194"/>
    </row>
    <row r="57" spans="2:11" ht="4.5" customHeight="1"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2:11" ht="14.25" customHeight="1">
      <c r="B58" s="130" t="s">
        <v>46</v>
      </c>
      <c r="C58" s="190">
        <v>43779</v>
      </c>
      <c r="D58" s="183" t="s">
        <v>44</v>
      </c>
      <c r="E58" s="130" t="s">
        <v>40</v>
      </c>
      <c r="F58" s="191" t="str">
        <f>'1st Division - Women'!A7</f>
        <v>1LW-05</v>
      </c>
      <c r="G58" s="191" t="str">
        <f>'1st Division - Women'!B7</f>
        <v>1st Round</v>
      </c>
      <c r="H58" s="191" t="str">
        <f>'1st Division - Women'!C7</f>
        <v>BKVC</v>
      </c>
      <c r="I58" s="191" t="str">
        <f>'1st Division - Women'!D7</f>
        <v>Paola</v>
      </c>
      <c r="J58" s="191">
        <f>'1st Division - Women'!E7</f>
        <v>0</v>
      </c>
      <c r="K58" s="191">
        <f>'1st Division - Women'!F7</f>
        <v>3</v>
      </c>
    </row>
    <row r="59" spans="2:11" ht="14.25" customHeight="1">
      <c r="B59" s="125" t="s">
        <v>46</v>
      </c>
      <c r="C59" s="189">
        <v>43779</v>
      </c>
      <c r="D59" s="182" t="s">
        <v>226</v>
      </c>
      <c r="E59" s="125" t="s">
        <v>40</v>
      </c>
      <c r="F59" s="158" t="str">
        <f>'Super League - Women'!A7</f>
        <v>SLW-05</v>
      </c>
      <c r="G59" s="158" t="str">
        <f>'Super League - Women'!B7</f>
        <v>1st Round</v>
      </c>
      <c r="H59" s="158" t="str">
        <f>'Super League - Women'!C7</f>
        <v>Falcons</v>
      </c>
      <c r="I59" s="158" t="str">
        <f>'Super League - Women'!D7</f>
        <v>Sliema</v>
      </c>
      <c r="J59" s="158">
        <f>'Super League - Women'!E7</f>
        <v>3</v>
      </c>
      <c r="K59" s="158">
        <f>'Super League - Women'!F7</f>
        <v>2</v>
      </c>
    </row>
    <row r="60" spans="2:11" ht="14.25" customHeight="1"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2:11" ht="14.25" customHeight="1">
      <c r="B61" s="130" t="s">
        <v>39</v>
      </c>
      <c r="C61" s="190">
        <v>43785</v>
      </c>
      <c r="D61" s="183" t="s">
        <v>42</v>
      </c>
      <c r="E61" s="130" t="s">
        <v>264</v>
      </c>
      <c r="F61" s="191" t="str">
        <f>'1st Division - Women'!A8</f>
        <v>1LW-06</v>
      </c>
      <c r="G61" s="191" t="str">
        <f>'1st Division - Women'!B8</f>
        <v>1st Round</v>
      </c>
      <c r="H61" s="191" t="str">
        <f>'1st Division - Women'!C8</f>
        <v>Phoenix EY</v>
      </c>
      <c r="I61" s="191" t="str">
        <f>'1st Division - Women'!D8</f>
        <v>Mgarr Volley</v>
      </c>
      <c r="J61" s="191">
        <f>'1st Division - Women'!E8</f>
        <v>3</v>
      </c>
      <c r="K61" s="191">
        <f>'1st Division - Women'!F8</f>
        <v>0</v>
      </c>
    </row>
    <row r="62" spans="2:11" ht="14.25" customHeight="1">
      <c r="B62" s="125" t="s">
        <v>39</v>
      </c>
      <c r="C62" s="189">
        <v>43785</v>
      </c>
      <c r="D62" s="182" t="s">
        <v>44</v>
      </c>
      <c r="E62" s="125" t="s">
        <v>264</v>
      </c>
      <c r="F62" s="158" t="str">
        <f>'Super League - Women'!A9</f>
        <v>SLW-07</v>
      </c>
      <c r="G62" s="158" t="str">
        <f>'Super League - Women'!B9</f>
        <v>1st Round</v>
      </c>
      <c r="H62" s="158" t="str">
        <f>'Super League - Women'!C9</f>
        <v>Sliema</v>
      </c>
      <c r="I62" s="158" t="str">
        <f>'Super League - Women'!D9</f>
        <v>Flyers</v>
      </c>
      <c r="J62" s="158">
        <f>'Super League - Women'!E9</f>
        <v>3</v>
      </c>
      <c r="K62" s="158">
        <f>'Super League - Women'!F9</f>
        <v>1</v>
      </c>
    </row>
    <row r="63" spans="2:11" ht="3.75" customHeight="1"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2:11" s="161" customFormat="1" ht="15" customHeight="1">
      <c r="B64" s="211" t="s">
        <v>46</v>
      </c>
      <c r="C64" s="212">
        <v>43786</v>
      </c>
      <c r="D64" s="213" t="s">
        <v>42</v>
      </c>
      <c r="E64" s="211" t="s">
        <v>264</v>
      </c>
      <c r="F64" s="214" t="str">
        <f>'Under 16 League - Women'!A3</f>
        <v>U16LW-01</v>
      </c>
      <c r="G64" s="214" t="str">
        <f>'Under 16 League - Women'!B3</f>
        <v>1st Round</v>
      </c>
      <c r="H64" s="214" t="str">
        <f>'Under 16 League - Women'!C3</f>
        <v>Swieqi Phoenix Challengers</v>
      </c>
      <c r="I64" s="214" t="str">
        <f>'Under 16 League - Women'!D3</f>
        <v>Fleur de Lys</v>
      </c>
      <c r="J64" s="214">
        <f>'Under 16 League - Women'!E3</f>
        <v>4</v>
      </c>
      <c r="K64" s="214">
        <f>'Under 16 League - Women'!F3</f>
        <v>0</v>
      </c>
    </row>
    <row r="65" spans="2:12" ht="14.25" customHeight="1">
      <c r="B65" s="125" t="s">
        <v>46</v>
      </c>
      <c r="C65" s="189">
        <v>43786</v>
      </c>
      <c r="D65" s="182" t="s">
        <v>44</v>
      </c>
      <c r="E65" s="125" t="s">
        <v>264</v>
      </c>
      <c r="F65" s="158" t="str">
        <f>'Super League - Women'!A8</f>
        <v>SLW-06</v>
      </c>
      <c r="G65" s="158" t="str">
        <f>'Super League - Women'!B8</f>
        <v>1st Round</v>
      </c>
      <c r="H65" s="158" t="str">
        <f>'Super League - Women'!C8</f>
        <v>Fleur de Lys Royal Panda</v>
      </c>
      <c r="I65" s="158" t="str">
        <f>'Super League - Women'!D8</f>
        <v>Phoenix Yobetit</v>
      </c>
      <c r="J65" s="158">
        <f>'Super League - Women'!E8</f>
        <v>0</v>
      </c>
      <c r="K65" s="158">
        <f>'Super League - Women'!F8</f>
        <v>0</v>
      </c>
      <c r="L65" s="235" t="s">
        <v>253</v>
      </c>
    </row>
    <row r="66" spans="2:11" ht="14.25" customHeight="1">
      <c r="B66" s="130" t="s">
        <v>46</v>
      </c>
      <c r="C66" s="190">
        <v>43786</v>
      </c>
      <c r="D66" s="183" t="s">
        <v>226</v>
      </c>
      <c r="E66" s="130" t="s">
        <v>264</v>
      </c>
      <c r="F66" s="191" t="str">
        <f>'1st Division - Women'!A9</f>
        <v>1LW-07</v>
      </c>
      <c r="G66" s="191" t="str">
        <f>'1st Division - Women'!B9</f>
        <v>1st Round</v>
      </c>
      <c r="H66" s="191" t="str">
        <f>'1st Division - Women'!C9</f>
        <v>Paola</v>
      </c>
      <c r="I66" s="191" t="str">
        <f>'1st Division - Women'!D9</f>
        <v>Mellieha Tritons</v>
      </c>
      <c r="J66" s="191">
        <f>'1st Division - Women'!E9</f>
        <v>3</v>
      </c>
      <c r="K66" s="191">
        <f>'1st Division - Women'!F9</f>
        <v>0</v>
      </c>
    </row>
    <row r="67" spans="2:11" ht="14.25" customHeight="1"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2:11" ht="14.25" customHeight="1">
      <c r="B68" s="125" t="s">
        <v>39</v>
      </c>
      <c r="C68" s="189">
        <v>43792</v>
      </c>
      <c r="D68" s="182" t="s">
        <v>44</v>
      </c>
      <c r="E68" s="125" t="s">
        <v>40</v>
      </c>
      <c r="F68" s="158" t="str">
        <f>'Super League - Women'!A10</f>
        <v>SLW-08</v>
      </c>
      <c r="G68" s="158" t="str">
        <f>'Super League - Women'!B10</f>
        <v>1st Round</v>
      </c>
      <c r="H68" s="158" t="str">
        <f>'Super League - Women'!C10</f>
        <v>Falcons</v>
      </c>
      <c r="I68" s="158" t="str">
        <f>'Super League - Women'!D10</f>
        <v>Fleur de Lys Royal Panda</v>
      </c>
      <c r="J68" s="158">
        <f>'Super League - Women'!E10</f>
        <v>3</v>
      </c>
      <c r="K68" s="158">
        <f>'Super League - Women'!F10</f>
        <v>1</v>
      </c>
    </row>
    <row r="69" spans="2:11" ht="14.25" customHeight="1">
      <c r="B69" s="130" t="s">
        <v>39</v>
      </c>
      <c r="C69" s="190">
        <v>43792</v>
      </c>
      <c r="D69" s="183" t="s">
        <v>226</v>
      </c>
      <c r="E69" s="130" t="s">
        <v>40</v>
      </c>
      <c r="F69" s="191" t="str">
        <f>'1st Division - Women'!A10</f>
        <v>1LW-08</v>
      </c>
      <c r="G69" s="191" t="str">
        <f>'1st Division - Women'!B10</f>
        <v>1st Round</v>
      </c>
      <c r="H69" s="191" t="str">
        <f>'1st Division - Women'!C10</f>
        <v>BKVC</v>
      </c>
      <c r="I69" s="191" t="str">
        <f>'1st Division - Women'!D10</f>
        <v>Phoenix EY</v>
      </c>
      <c r="J69" s="191">
        <f>'1st Division - Women'!E10</f>
        <v>3</v>
      </c>
      <c r="K69" s="191">
        <f>'1st Division - Women'!F10</f>
        <v>0</v>
      </c>
    </row>
    <row r="70" spans="2:11" ht="3.75" customHeight="1"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2:11" ht="14.25" customHeight="1">
      <c r="B71" s="130" t="s">
        <v>46</v>
      </c>
      <c r="C71" s="190">
        <v>43793</v>
      </c>
      <c r="D71" s="183" t="s">
        <v>272</v>
      </c>
      <c r="E71" s="130" t="s">
        <v>40</v>
      </c>
      <c r="F71" s="191" t="str">
        <f>'1st Division - Women'!A11</f>
        <v>1LW-09</v>
      </c>
      <c r="G71" s="191" t="str">
        <f>'1st Division - Women'!B11</f>
        <v>1st Round</v>
      </c>
      <c r="H71" s="191" t="str">
        <f>'1st Division - Women'!C11</f>
        <v>Mgarr Volley</v>
      </c>
      <c r="I71" s="191" t="str">
        <f>'1st Division - Women'!D11</f>
        <v>Paola</v>
      </c>
      <c r="J71" s="191">
        <f>'1st Division - Women'!E11</f>
        <v>3</v>
      </c>
      <c r="K71" s="191">
        <f>'1st Division - Women'!F11</f>
        <v>2</v>
      </c>
    </row>
    <row r="72" spans="2:11" ht="14.25" customHeight="1">
      <c r="B72" s="125" t="s">
        <v>46</v>
      </c>
      <c r="C72" s="189">
        <v>43793</v>
      </c>
      <c r="D72" s="182" t="s">
        <v>273</v>
      </c>
      <c r="E72" s="125" t="s">
        <v>40</v>
      </c>
      <c r="F72" s="158" t="str">
        <f>'Super League - Women'!A11</f>
        <v>SLW-09</v>
      </c>
      <c r="G72" s="158" t="str">
        <f>'Super League - Women'!B11</f>
        <v>1st Round</v>
      </c>
      <c r="H72" s="158" t="str">
        <f>'Super League - Women'!C11</f>
        <v>Phoenix Yobetit</v>
      </c>
      <c r="I72" s="158" t="str">
        <f>'Super League - Women'!D11</f>
        <v>Sliema</v>
      </c>
      <c r="J72" s="158">
        <f>'Super League - Women'!E11</f>
        <v>3</v>
      </c>
      <c r="K72" s="158">
        <f>'Super League - Women'!F11</f>
        <v>0</v>
      </c>
    </row>
    <row r="73" spans="2:11" ht="14.25" customHeight="1"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2:11" ht="14.25" customHeight="1">
      <c r="B74" s="130" t="s">
        <v>39</v>
      </c>
      <c r="C74" s="190">
        <v>43799</v>
      </c>
      <c r="D74" s="183" t="s">
        <v>44</v>
      </c>
      <c r="E74" s="130" t="s">
        <v>40</v>
      </c>
      <c r="F74" s="191" t="str">
        <f>'1st Division - Women'!A12</f>
        <v>1LW-10</v>
      </c>
      <c r="G74" s="191" t="str">
        <f>'1st Division - Women'!B12</f>
        <v>1st Round</v>
      </c>
      <c r="H74" s="191" t="str">
        <f>'1st Division - Women'!C12</f>
        <v>Mellieha Tritons</v>
      </c>
      <c r="I74" s="191" t="str">
        <f>'1st Division - Women'!D12</f>
        <v>BKVC</v>
      </c>
      <c r="J74" s="191">
        <f>'1st Division - Women'!E12</f>
        <v>2</v>
      </c>
      <c r="K74" s="191">
        <f>'1st Division - Women'!F12</f>
        <v>3</v>
      </c>
    </row>
    <row r="75" spans="2:11" ht="14.25" customHeight="1">
      <c r="B75" s="125" t="s">
        <v>39</v>
      </c>
      <c r="C75" s="189">
        <v>43799</v>
      </c>
      <c r="D75" s="182" t="s">
        <v>226</v>
      </c>
      <c r="E75" s="125" t="s">
        <v>40</v>
      </c>
      <c r="F75" s="158" t="str">
        <f>'Super League - Women'!A12</f>
        <v>SLW-10</v>
      </c>
      <c r="G75" s="158" t="str">
        <f>'Super League - Women'!B12</f>
        <v>1st Round</v>
      </c>
      <c r="H75" s="158" t="str">
        <f>'Super League - Women'!C12</f>
        <v>Flyers</v>
      </c>
      <c r="I75" s="158" t="str">
        <f>'Super League - Women'!D12</f>
        <v>Falcons</v>
      </c>
      <c r="J75" s="158">
        <f>'Super League - Women'!E12</f>
        <v>0</v>
      </c>
      <c r="K75" s="158">
        <f>'Super League - Women'!F12</f>
        <v>3</v>
      </c>
    </row>
    <row r="76" spans="2:11" ht="3.75" customHeight="1"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2:11" s="119" customFormat="1" ht="26.25" customHeight="1">
      <c r="B77" s="274" t="s">
        <v>241</v>
      </c>
      <c r="C77" s="275"/>
      <c r="D77" s="275"/>
      <c r="E77" s="275"/>
      <c r="F77" s="275"/>
      <c r="G77" s="275"/>
      <c r="H77" s="275"/>
      <c r="I77" s="275"/>
      <c r="J77" s="275"/>
      <c r="K77" s="275"/>
    </row>
    <row r="78" spans="2:11" s="119" customFormat="1" ht="3.75" customHeight="1"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2:11" s="221" customFormat="1" ht="14.25" customHeight="1">
      <c r="B79" s="211" t="s">
        <v>46</v>
      </c>
      <c r="C79" s="212">
        <v>43800</v>
      </c>
      <c r="D79" s="213" t="s">
        <v>57</v>
      </c>
      <c r="E79" s="211" t="s">
        <v>40</v>
      </c>
      <c r="F79" s="214" t="str">
        <f>'Under 16 League - Women'!A6</f>
        <v>U16LW-04</v>
      </c>
      <c r="G79" s="214" t="str">
        <f>'Under 16 League - Women'!B6</f>
        <v>1st Round</v>
      </c>
      <c r="H79" s="214" t="str">
        <f>'Under 16 League - Women'!C6</f>
        <v>Flyers</v>
      </c>
      <c r="I79" s="214" t="str">
        <f>'Under 16 League - Women'!D6</f>
        <v>Swieqi Phoenix Challengers</v>
      </c>
      <c r="J79" s="214">
        <f>'Under 16 League - Women'!E6</f>
        <v>3</v>
      </c>
      <c r="K79" s="214">
        <f>'Under 16 League - Women'!F6</f>
        <v>1</v>
      </c>
    </row>
    <row r="80" spans="2:12" s="221" customFormat="1" ht="14.25" customHeight="1">
      <c r="B80" s="211" t="s">
        <v>46</v>
      </c>
      <c r="C80" s="212">
        <v>43800</v>
      </c>
      <c r="D80" s="213" t="s">
        <v>57</v>
      </c>
      <c r="E80" s="211" t="s">
        <v>40</v>
      </c>
      <c r="F80" s="214" t="str">
        <f>'Under 16 League - Women'!A7</f>
        <v>U16LW-05</v>
      </c>
      <c r="G80" s="214" t="str">
        <f>'Under 16 League - Women'!B7</f>
        <v>1st Round</v>
      </c>
      <c r="H80" s="214" t="str">
        <f>'Under 16 League - Women'!C7</f>
        <v>Fleur de Lys</v>
      </c>
      <c r="I80" s="214" t="str">
        <f>'Under 16 League - Women'!D7</f>
        <v>BKVC</v>
      </c>
      <c r="J80" s="214">
        <f>'Under 16 League - Women'!E7</f>
        <v>0</v>
      </c>
      <c r="K80" s="214">
        <f>'Under 16 League - Women'!F7</f>
        <v>3</v>
      </c>
      <c r="L80" s="235"/>
    </row>
    <row r="81" spans="2:11" s="221" customFormat="1" ht="14.25" customHeight="1">
      <c r="B81" s="211" t="s">
        <v>46</v>
      </c>
      <c r="C81" s="212">
        <v>43800</v>
      </c>
      <c r="D81" s="213" t="s">
        <v>269</v>
      </c>
      <c r="E81" s="211" t="s">
        <v>40</v>
      </c>
      <c r="F81" s="214" t="str">
        <f>'Under 16 League - Women'!A8</f>
        <v>U16LW-06</v>
      </c>
      <c r="G81" s="214" t="str">
        <f>'Under 16 League - Women'!B8</f>
        <v>1st Round</v>
      </c>
      <c r="H81" s="214" t="str">
        <f>'Under 16 League - Women'!C8</f>
        <v>Paola</v>
      </c>
      <c r="I81" s="214" t="str">
        <f>'Under 16 League - Women'!D8</f>
        <v>Swieqi Phoenix Block N' Roll</v>
      </c>
      <c r="J81" s="214">
        <f>'Under 16 League - Women'!E8</f>
        <v>0</v>
      </c>
      <c r="K81" s="214">
        <f>'Under 16 League - Women'!F8</f>
        <v>3</v>
      </c>
    </row>
    <row r="82" spans="2:11" ht="14.25" customHeight="1">
      <c r="B82" s="171" t="s">
        <v>46</v>
      </c>
      <c r="C82" s="195">
        <v>43800</v>
      </c>
      <c r="D82" s="184" t="s">
        <v>44</v>
      </c>
      <c r="E82" s="171" t="s">
        <v>40</v>
      </c>
      <c r="F82" s="196" t="str">
        <f>'1st Division - Women'!A5</f>
        <v>1LW-03</v>
      </c>
      <c r="G82" s="196" t="str">
        <f>'1st Division - Women'!B5</f>
        <v>1st Round</v>
      </c>
      <c r="H82" s="196" t="str">
        <f>'1st Division - Women'!C5</f>
        <v>Paola</v>
      </c>
      <c r="I82" s="196" t="str">
        <f>'1st Division - Women'!D5</f>
        <v>Phoenix EY</v>
      </c>
      <c r="J82" s="196">
        <f>'1st Division - Women'!E5</f>
        <v>3</v>
      </c>
      <c r="K82" s="196">
        <f>'1st Division - Women'!F5</f>
        <v>0</v>
      </c>
    </row>
    <row r="83" spans="2:12" s="170" customFormat="1" ht="14.25" customHeight="1">
      <c r="B83" s="185" t="s">
        <v>46</v>
      </c>
      <c r="C83" s="197">
        <v>43800</v>
      </c>
      <c r="D83" s="186" t="s">
        <v>226</v>
      </c>
      <c r="E83" s="236" t="s">
        <v>40</v>
      </c>
      <c r="F83" s="237" t="str">
        <f>'Super League - Women'!A5</f>
        <v>SLW-03</v>
      </c>
      <c r="G83" s="237" t="str">
        <f>'Super League - Women'!B5</f>
        <v>1st Round</v>
      </c>
      <c r="H83" s="237" t="str">
        <f>'Super League - Women'!C5</f>
        <v>Sliema</v>
      </c>
      <c r="I83" s="237" t="str">
        <f>'Super League - Women'!D5</f>
        <v>Fleur de Lys Royal Panda</v>
      </c>
      <c r="J83" s="237">
        <f>'Super League - Women'!E5</f>
        <v>0</v>
      </c>
      <c r="K83" s="237">
        <f>'Super League - Women'!F5</f>
        <v>0</v>
      </c>
      <c r="L83" s="235" t="s">
        <v>253</v>
      </c>
    </row>
    <row r="84" spans="2:11" ht="14.25" customHeight="1"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7:11" s="170" customFormat="1" ht="14.25" customHeight="1">
      <c r="G85" s="254"/>
      <c r="H85" s="254"/>
      <c r="I85" s="254"/>
      <c r="J85" s="254"/>
      <c r="K85" s="254"/>
    </row>
    <row r="86" spans="2:11" ht="14.25" customHeight="1">
      <c r="B86" s="125" t="s">
        <v>39</v>
      </c>
      <c r="C86" s="189">
        <v>43806</v>
      </c>
      <c r="D86" s="182" t="s">
        <v>44</v>
      </c>
      <c r="E86" s="125" t="s">
        <v>40</v>
      </c>
      <c r="F86" s="158" t="str">
        <f>'Super League - Women'!A13</f>
        <v>SLW-11</v>
      </c>
      <c r="G86" s="158" t="str">
        <f>'Super League - Women'!B13</f>
        <v>2nd Round</v>
      </c>
      <c r="H86" s="158" t="str">
        <f>'Super League - Women'!C13</f>
        <v>Fleur de Lys Royal Panda</v>
      </c>
      <c r="I86" s="158" t="str">
        <f>'Super League - Women'!D13</f>
        <v>Sliema</v>
      </c>
      <c r="J86" s="158">
        <f>'Super League - Women'!E13</f>
        <v>1</v>
      </c>
      <c r="K86" s="158">
        <f>'Super League - Women'!F13</f>
        <v>3</v>
      </c>
    </row>
    <row r="87" spans="2:11" ht="14.25" customHeight="1">
      <c r="B87" s="130" t="s">
        <v>39</v>
      </c>
      <c r="C87" s="190">
        <v>43806</v>
      </c>
      <c r="D87" s="183" t="s">
        <v>226</v>
      </c>
      <c r="E87" s="130" t="s">
        <v>40</v>
      </c>
      <c r="F87" s="191" t="str">
        <f>'1st Division - Women'!A13</f>
        <v>1LW-11</v>
      </c>
      <c r="G87" s="191" t="str">
        <f>'1st Division - Women'!B13</f>
        <v>2nd Round</v>
      </c>
      <c r="H87" s="191" t="str">
        <f>'1st Division - Women'!C13</f>
        <v>Phoenix EY</v>
      </c>
      <c r="I87" s="191" t="str">
        <f>'1st Division - Women'!D13</f>
        <v>Paola</v>
      </c>
      <c r="J87" s="191">
        <f>'1st Division - Women'!E13</f>
        <v>0</v>
      </c>
      <c r="K87" s="191">
        <f>'1st Division - Women'!F13</f>
        <v>0</v>
      </c>
    </row>
    <row r="88" spans="2:11" ht="3.75" customHeight="1"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2:11" s="170" customFormat="1" ht="14.25" customHeight="1">
      <c r="B89" s="211" t="s">
        <v>46</v>
      </c>
      <c r="C89" s="212">
        <v>43807</v>
      </c>
      <c r="D89" s="213" t="s">
        <v>57</v>
      </c>
      <c r="E89" s="211" t="s">
        <v>40</v>
      </c>
      <c r="F89" s="214" t="str">
        <f>'Under 16 League - Women'!A9</f>
        <v>U16LW-07</v>
      </c>
      <c r="G89" s="214" t="str">
        <f>'Under 16 League - Women'!B9</f>
        <v>1st Round</v>
      </c>
      <c r="H89" s="214" t="str">
        <f>'Under 16 League - Women'!C9</f>
        <v>Fleur de Lys</v>
      </c>
      <c r="I89" s="214" t="str">
        <f>'Under 16 League - Women'!D9</f>
        <v>Flyers</v>
      </c>
      <c r="J89" s="214">
        <f>'Under 16 League - Women'!E9</f>
        <v>2</v>
      </c>
      <c r="K89" s="214">
        <f>'Under 16 League - Women'!F9</f>
        <v>3</v>
      </c>
    </row>
    <row r="90" spans="2:11" s="221" customFormat="1" ht="14.25" customHeight="1">
      <c r="B90" s="211" t="s">
        <v>46</v>
      </c>
      <c r="C90" s="212">
        <v>43807</v>
      </c>
      <c r="D90" s="213" t="s">
        <v>57</v>
      </c>
      <c r="E90" s="211" t="s">
        <v>40</v>
      </c>
      <c r="F90" s="214" t="str">
        <f>'Under 16 League - Women'!A10</f>
        <v>U16LW-08</v>
      </c>
      <c r="G90" s="214" t="str">
        <f>'Under 16 League - Women'!B10</f>
        <v>1st Round</v>
      </c>
      <c r="H90" s="214" t="str">
        <f>'Under 16 League - Women'!C10</f>
        <v>Swieqi Phoenix Challengers</v>
      </c>
      <c r="I90" s="214" t="str">
        <f>'Under 16 League - Women'!D10</f>
        <v>Paola</v>
      </c>
      <c r="J90" s="214">
        <f>'Under 16 League - Women'!E10</f>
        <v>2</v>
      </c>
      <c r="K90" s="214">
        <f>'Under 16 League - Women'!F10</f>
        <v>3</v>
      </c>
    </row>
    <row r="91" spans="2:11" s="170" customFormat="1" ht="14.25" customHeight="1">
      <c r="B91" s="211" t="s">
        <v>46</v>
      </c>
      <c r="C91" s="212">
        <v>43807</v>
      </c>
      <c r="D91" s="213" t="s">
        <v>269</v>
      </c>
      <c r="E91" s="211" t="s">
        <v>40</v>
      </c>
      <c r="F91" s="214" t="str">
        <f>'Under 16 League - Women'!A11</f>
        <v>U16LW-09</v>
      </c>
      <c r="G91" s="214" t="str">
        <f>'Under 16 League - Women'!B11</f>
        <v>1st Round</v>
      </c>
      <c r="H91" s="214" t="str">
        <f>'Under 16 League - Women'!C11</f>
        <v>Swieqi Phoenix Block N' Roll</v>
      </c>
      <c r="I91" s="214" t="str">
        <f>'Under 16 League - Women'!D11</f>
        <v>BKVC</v>
      </c>
      <c r="J91" s="214">
        <f>'Under 16 League - Women'!E11</f>
        <v>3</v>
      </c>
      <c r="K91" s="214">
        <f>'Under 16 League - Women'!F11</f>
        <v>0</v>
      </c>
    </row>
    <row r="92" spans="2:11" ht="14.25" customHeight="1">
      <c r="B92" s="130" t="s">
        <v>46</v>
      </c>
      <c r="C92" s="190">
        <v>43807</v>
      </c>
      <c r="D92" s="183" t="s">
        <v>44</v>
      </c>
      <c r="E92" s="130" t="s">
        <v>40</v>
      </c>
      <c r="F92" s="191" t="str">
        <f>'1st Division - Women'!A14</f>
        <v>1LW-12</v>
      </c>
      <c r="G92" s="191" t="str">
        <f>'1st Division - Women'!B14</f>
        <v>2nd Round</v>
      </c>
      <c r="H92" s="191" t="str">
        <f>'1st Division - Women'!C14</f>
        <v>BKVC</v>
      </c>
      <c r="I92" s="191" t="str">
        <f>'1st Division - Women'!D14</f>
        <v>Mgarr Volley</v>
      </c>
      <c r="J92" s="191">
        <f>'1st Division - Women'!E14</f>
        <v>0</v>
      </c>
      <c r="K92" s="191">
        <f>'1st Division - Women'!F14</f>
        <v>3</v>
      </c>
    </row>
    <row r="93" spans="2:11" ht="14.25" customHeight="1">
      <c r="B93" s="125" t="s">
        <v>46</v>
      </c>
      <c r="C93" s="189">
        <v>43807</v>
      </c>
      <c r="D93" s="182" t="s">
        <v>226</v>
      </c>
      <c r="E93" s="125" t="s">
        <v>40</v>
      </c>
      <c r="F93" s="158" t="str">
        <f>'Super League - Women'!A14</f>
        <v>SLW-12</v>
      </c>
      <c r="G93" s="158" t="str">
        <f>'Super League - Women'!B14</f>
        <v>2nd Round</v>
      </c>
      <c r="H93" s="158" t="str">
        <f>'Super League - Women'!C14</f>
        <v>Falcons</v>
      </c>
      <c r="I93" s="158" t="str">
        <f>'Super League - Women'!D14</f>
        <v>Phoenix Yobetit</v>
      </c>
      <c r="J93" s="158">
        <f>'Super League - Women'!E14</f>
        <v>2</v>
      </c>
      <c r="K93" s="158">
        <f>'Super League - Women'!F14</f>
        <v>3</v>
      </c>
    </row>
    <row r="94" spans="2:11" ht="14.25" customHeight="1"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7:11" s="170" customFormat="1" ht="14.25" customHeight="1">
      <c r="G95" s="254"/>
      <c r="H95" s="254"/>
      <c r="I95" s="254"/>
      <c r="J95" s="254"/>
      <c r="K95" s="254"/>
    </row>
    <row r="96" spans="2:11" ht="14.25" customHeight="1">
      <c r="B96" s="130" t="s">
        <v>39</v>
      </c>
      <c r="C96" s="190">
        <v>43813</v>
      </c>
      <c r="D96" s="183" t="s">
        <v>44</v>
      </c>
      <c r="E96" s="130" t="s">
        <v>40</v>
      </c>
      <c r="F96" s="191" t="str">
        <f>'1st Division - Women'!A15</f>
        <v>1LW-13</v>
      </c>
      <c r="G96" s="191" t="str">
        <f>'1st Division - Women'!B15</f>
        <v>2nd Round</v>
      </c>
      <c r="H96" s="191" t="str">
        <f>'1st Division - Women'!C15</f>
        <v>Mellieha Tritons</v>
      </c>
      <c r="I96" s="191" t="str">
        <f>'1st Division - Women'!D15</f>
        <v>Phoenix EY</v>
      </c>
      <c r="J96" s="191">
        <f>'1st Division - Women'!E15</f>
        <v>0</v>
      </c>
      <c r="K96" s="191">
        <f>'1st Division - Women'!F15</f>
        <v>3</v>
      </c>
    </row>
    <row r="97" spans="2:11" ht="14.25" customHeight="1">
      <c r="B97" s="125" t="s">
        <v>39</v>
      </c>
      <c r="C97" s="189">
        <v>43813</v>
      </c>
      <c r="D97" s="182" t="s">
        <v>226</v>
      </c>
      <c r="E97" s="125" t="s">
        <v>40</v>
      </c>
      <c r="F97" s="158" t="str">
        <f>'Super League - Women'!A15</f>
        <v>SLW-13</v>
      </c>
      <c r="G97" s="158" t="str">
        <f>'Super League - Women'!B15</f>
        <v>2nd Round</v>
      </c>
      <c r="H97" s="158" t="str">
        <f>'Super League - Women'!C15</f>
        <v>Flyers</v>
      </c>
      <c r="I97" s="158" t="str">
        <f>'Super League - Women'!D15</f>
        <v>Fleur de Lys Royal Panda</v>
      </c>
      <c r="J97" s="158">
        <f>'Super League - Women'!E15</f>
        <v>2</v>
      </c>
      <c r="K97" s="158">
        <f>'Super League - Women'!F15</f>
        <v>3</v>
      </c>
    </row>
    <row r="98" spans="2:11" ht="3.75" customHeight="1"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2:11" s="170" customFormat="1" ht="14.25" customHeight="1">
      <c r="B99" s="187" t="s">
        <v>46</v>
      </c>
      <c r="C99" s="198">
        <v>43814</v>
      </c>
      <c r="D99" s="188" t="s">
        <v>57</v>
      </c>
      <c r="E99" s="187" t="s">
        <v>40</v>
      </c>
      <c r="F99" s="222" t="str">
        <f>'Under 14 League Women Category '!A4</f>
        <v>U14LW-02</v>
      </c>
      <c r="G99" s="222" t="str">
        <f>'Under 14 League Women Category '!B4</f>
        <v>1st Round</v>
      </c>
      <c r="H99" s="222" t="str">
        <f>'Under 14 League Women Category '!C4</f>
        <v>Swieqi Phoenix Young Stars</v>
      </c>
      <c r="I99" s="222" t="str">
        <f>'Under 14 League Women Category '!D4</f>
        <v>Fleur de Lys</v>
      </c>
      <c r="J99" s="222">
        <f>'Under 14 League Women Category '!E4</f>
        <v>0</v>
      </c>
      <c r="K99" s="222">
        <f>'Under 14 League Women Category '!F4</f>
        <v>0</v>
      </c>
    </row>
    <row r="100" spans="2:11" s="170" customFormat="1" ht="14.25" customHeight="1">
      <c r="B100" s="187" t="s">
        <v>46</v>
      </c>
      <c r="C100" s="198">
        <v>43814</v>
      </c>
      <c r="D100" s="188" t="s">
        <v>57</v>
      </c>
      <c r="E100" s="187" t="s">
        <v>40</v>
      </c>
      <c r="F100" s="222" t="str">
        <f>'Under 14 League Women Category '!A5</f>
        <v>U14LW-03</v>
      </c>
      <c r="G100" s="222" t="str">
        <f>'Under 14 League Women Category '!B5</f>
        <v>1st Round</v>
      </c>
      <c r="H100" s="222" t="str">
        <f>'Under 14 League Women Category '!C5</f>
        <v>Flyers</v>
      </c>
      <c r="I100" s="222" t="str">
        <f>'Under 14 League Women Category '!D5</f>
        <v>Swieqi Phoenix Ninjas</v>
      </c>
      <c r="J100" s="222">
        <f>'Under 14 League Women Category '!E5</f>
        <v>0</v>
      </c>
      <c r="K100" s="222">
        <f>'Under 14 League Women Category '!F5</f>
        <v>0</v>
      </c>
    </row>
    <row r="101" spans="2:11" s="170" customFormat="1" ht="14.25" customHeight="1">
      <c r="B101" s="187" t="s">
        <v>46</v>
      </c>
      <c r="C101" s="198">
        <v>43814</v>
      </c>
      <c r="D101" s="188" t="s">
        <v>265</v>
      </c>
      <c r="E101" s="187" t="s">
        <v>40</v>
      </c>
      <c r="F101" s="222" t="str">
        <f>'Under 14 League Women Category '!A7</f>
        <v>U14LW-05</v>
      </c>
      <c r="G101" s="222" t="str">
        <f>'Under 14 League Women Category '!B7</f>
        <v>1st Round</v>
      </c>
      <c r="H101" s="222" t="str">
        <f>'Under 14 League Women Category '!C7</f>
        <v>Swieqi Phoenix Ninjas</v>
      </c>
      <c r="I101" s="222" t="str">
        <f>'Under 14 League Women Category '!D7</f>
        <v>Falcons</v>
      </c>
      <c r="J101" s="222">
        <f>'Under 14 League Women Category '!E7</f>
        <v>0</v>
      </c>
      <c r="K101" s="222">
        <f>'Under 14 League Women Category '!F7</f>
        <v>0</v>
      </c>
    </row>
    <row r="102" spans="2:11" s="170" customFormat="1" ht="14.25" customHeight="1">
      <c r="B102" s="187" t="s">
        <v>46</v>
      </c>
      <c r="C102" s="198">
        <v>43814</v>
      </c>
      <c r="D102" s="188" t="s">
        <v>265</v>
      </c>
      <c r="E102" s="187" t="s">
        <v>40</v>
      </c>
      <c r="F102" s="222" t="str">
        <f>'Under 14 League Women Category '!A8</f>
        <v>U14LW-06</v>
      </c>
      <c r="G102" s="222" t="str">
        <f>'Under 14 League Women Category '!B8</f>
        <v>1st Round</v>
      </c>
      <c r="H102" s="222" t="str">
        <f>'Under 14 League Women Category '!C8</f>
        <v>Paola</v>
      </c>
      <c r="I102" s="222" t="str">
        <f>'Under 14 League Women Category '!D8</f>
        <v>Flyers</v>
      </c>
      <c r="J102" s="222">
        <f>'Under 14 League Women Category '!E8</f>
        <v>0</v>
      </c>
      <c r="K102" s="222">
        <f>'Under 14 League Women Category '!F8</f>
        <v>0</v>
      </c>
    </row>
    <row r="103" spans="2:11" s="221" customFormat="1" ht="14.25" customHeight="1">
      <c r="B103" s="211" t="s">
        <v>46</v>
      </c>
      <c r="C103" s="212">
        <v>43814</v>
      </c>
      <c r="D103" s="213" t="s">
        <v>270</v>
      </c>
      <c r="E103" s="211" t="s">
        <v>40</v>
      </c>
      <c r="F103" s="214" t="str">
        <f>'Under 16 League - Women'!A4</f>
        <v>U16LW-02</v>
      </c>
      <c r="G103" s="214" t="str">
        <f>'Under 16 League - Women'!B4</f>
        <v>1st Round</v>
      </c>
      <c r="H103" s="214" t="str">
        <f>'Under 16 League - Women'!C4</f>
        <v>Flyers</v>
      </c>
      <c r="I103" s="214" t="str">
        <f>'Under 16 League - Women'!D4</f>
        <v>Swieqi Phoenix Block N' Roll</v>
      </c>
      <c r="J103" s="214">
        <f>'Under 16 League - Women'!E4</f>
        <v>0</v>
      </c>
      <c r="K103" s="214">
        <f>'Under 16 League - Women'!F4</f>
        <v>3</v>
      </c>
    </row>
    <row r="104" spans="2:11" s="170" customFormat="1" ht="14.25" customHeight="1">
      <c r="B104" s="211" t="s">
        <v>46</v>
      </c>
      <c r="C104" s="212">
        <v>43814</v>
      </c>
      <c r="D104" s="213" t="s">
        <v>270</v>
      </c>
      <c r="E104" s="211" t="s">
        <v>40</v>
      </c>
      <c r="F104" s="214" t="str">
        <f>'Under 16 League - Women'!A12</f>
        <v>U16LW-10</v>
      </c>
      <c r="G104" s="214" t="str">
        <f>'Under 16 League - Women'!B12</f>
        <v>1st Round</v>
      </c>
      <c r="H104" s="214" t="str">
        <f>'Under 16 League - Women'!C12</f>
        <v>Paola</v>
      </c>
      <c r="I104" s="214" t="str">
        <f>'Under 16 League - Women'!D12</f>
        <v>Fleur de Lys</v>
      </c>
      <c r="J104" s="214">
        <f>'Under 16 League - Women'!E12</f>
        <v>0</v>
      </c>
      <c r="K104" s="214">
        <f>'Under 16 League - Women'!F12</f>
        <v>3</v>
      </c>
    </row>
    <row r="105" spans="2:11" ht="14.25" customHeight="1">
      <c r="B105" s="125" t="s">
        <v>46</v>
      </c>
      <c r="C105" s="189">
        <v>43814</v>
      </c>
      <c r="D105" s="182" t="s">
        <v>44</v>
      </c>
      <c r="E105" s="125" t="s">
        <v>40</v>
      </c>
      <c r="F105" s="158" t="str">
        <f>'Super League - Women'!A16</f>
        <v>SLW-14</v>
      </c>
      <c r="G105" s="158" t="str">
        <f>'Super League - Women'!B16</f>
        <v>2nd Round</v>
      </c>
      <c r="H105" s="158" t="str">
        <f>'Super League - Women'!C16</f>
        <v>Sliema</v>
      </c>
      <c r="I105" s="158" t="str">
        <f>'Super League - Women'!D16</f>
        <v>Falcons</v>
      </c>
      <c r="J105" s="158">
        <f>'Super League - Women'!E16</f>
        <v>1</v>
      </c>
      <c r="K105" s="158">
        <f>'Super League - Women'!F16</f>
        <v>3</v>
      </c>
    </row>
    <row r="106" spans="2:11" ht="14.25" customHeight="1">
      <c r="B106" s="130" t="s">
        <v>46</v>
      </c>
      <c r="C106" s="190">
        <v>43814</v>
      </c>
      <c r="D106" s="183" t="s">
        <v>226</v>
      </c>
      <c r="E106" s="130" t="s">
        <v>40</v>
      </c>
      <c r="F106" s="191" t="str">
        <f>'1st Division - Women'!A16</f>
        <v>1LW-14</v>
      </c>
      <c r="G106" s="191" t="str">
        <f>'1st Division - Women'!B16</f>
        <v>2nd Round</v>
      </c>
      <c r="H106" s="191" t="str">
        <f>'1st Division - Women'!C16</f>
        <v>Paola</v>
      </c>
      <c r="I106" s="191" t="str">
        <f>'1st Division - Women'!D16</f>
        <v>BKVC</v>
      </c>
      <c r="J106" s="191">
        <f>'1st Division - Women'!E16</f>
        <v>3</v>
      </c>
      <c r="K106" s="191">
        <f>'1st Division - Women'!F16</f>
        <v>0</v>
      </c>
    </row>
    <row r="107" spans="2:11" s="124" customFormat="1" ht="14.25" customHeight="1">
      <c r="B107" s="139"/>
      <c r="C107" s="199"/>
      <c r="D107" s="200"/>
      <c r="E107" s="139"/>
      <c r="F107" s="201"/>
      <c r="G107" s="201"/>
      <c r="H107" s="201"/>
      <c r="I107" s="201"/>
      <c r="J107" s="201"/>
      <c r="K107" s="201"/>
    </row>
    <row r="108" spans="2:12" s="124" customFormat="1" ht="14.25" customHeight="1">
      <c r="B108" s="125" t="s">
        <v>39</v>
      </c>
      <c r="C108" s="189">
        <v>43820</v>
      </c>
      <c r="D108" s="182" t="s">
        <v>44</v>
      </c>
      <c r="E108" s="125" t="s">
        <v>40</v>
      </c>
      <c r="F108" s="158" t="str">
        <f>'Super League - Women'!A17</f>
        <v>SLW-15</v>
      </c>
      <c r="G108" s="158" t="str">
        <f>'Super League - Women'!B17</f>
        <v>2nd Round</v>
      </c>
      <c r="H108" s="158" t="str">
        <f>'Super League - Women'!C17</f>
        <v>Phoenix Yobetit</v>
      </c>
      <c r="I108" s="158" t="str">
        <f>'Super League - Women'!D17</f>
        <v>Flyers</v>
      </c>
      <c r="J108" s="158">
        <f>'Super League - Women'!E17</f>
        <v>0</v>
      </c>
      <c r="K108" s="158">
        <f>'Super League - Women'!F17</f>
        <v>0</v>
      </c>
      <c r="L108" s="235" t="s">
        <v>268</v>
      </c>
    </row>
    <row r="109" spans="2:12" s="124" customFormat="1" ht="14.25" customHeight="1">
      <c r="B109" s="130" t="s">
        <v>39</v>
      </c>
      <c r="C109" s="190">
        <v>43820</v>
      </c>
      <c r="D109" s="183" t="s">
        <v>226</v>
      </c>
      <c r="E109" s="130" t="s">
        <v>40</v>
      </c>
      <c r="F109" s="191" t="str">
        <f>'1st Division - Women'!A17</f>
        <v>1LW-15</v>
      </c>
      <c r="G109" s="191" t="str">
        <f>'1st Division - Women'!B17</f>
        <v>2nd Round</v>
      </c>
      <c r="H109" s="191" t="str">
        <f>'1st Division - Women'!C17</f>
        <v>Mgarr Volley</v>
      </c>
      <c r="I109" s="191" t="str">
        <f>'1st Division - Women'!D17</f>
        <v>Mellieha Tritons</v>
      </c>
      <c r="J109" s="191">
        <f>'1st Division - Women'!E17</f>
        <v>0</v>
      </c>
      <c r="K109" s="191">
        <f>'1st Division - Women'!F17</f>
        <v>0</v>
      </c>
      <c r="L109" s="235" t="s">
        <v>268</v>
      </c>
    </row>
    <row r="110" spans="2:11" s="124" customFormat="1" ht="3.75" customHeight="1">
      <c r="B110" s="139"/>
      <c r="C110" s="199"/>
      <c r="D110" s="200"/>
      <c r="E110" s="139"/>
      <c r="F110" s="201"/>
      <c r="G110" s="201"/>
      <c r="H110" s="201"/>
      <c r="I110" s="201"/>
      <c r="J110" s="201"/>
      <c r="K110" s="201"/>
    </row>
    <row r="111" spans="2:11" s="119" customFormat="1" ht="14.25" customHeight="1">
      <c r="B111" s="135" t="s">
        <v>46</v>
      </c>
      <c r="C111" s="202">
        <v>43821</v>
      </c>
      <c r="D111" s="203" t="s">
        <v>42</v>
      </c>
      <c r="E111" s="135" t="s">
        <v>40</v>
      </c>
      <c r="F111" s="271" t="s">
        <v>228</v>
      </c>
      <c r="G111" s="272"/>
      <c r="H111" s="272"/>
      <c r="I111" s="273"/>
      <c r="J111" s="204">
        <f>'Super League - Women'!E73</f>
        <v>0</v>
      </c>
      <c r="K111" s="204">
        <f>'Super League - Women'!F73</f>
        <v>0</v>
      </c>
    </row>
    <row r="112" spans="2:11" s="119" customFormat="1" ht="14.25" customHeight="1">
      <c r="B112" s="135" t="s">
        <v>46</v>
      </c>
      <c r="C112" s="202">
        <v>43821</v>
      </c>
      <c r="D112" s="203" t="s">
        <v>44</v>
      </c>
      <c r="E112" s="135" t="s">
        <v>40</v>
      </c>
      <c r="F112" s="271" t="s">
        <v>229</v>
      </c>
      <c r="G112" s="272"/>
      <c r="H112" s="272"/>
      <c r="I112" s="273"/>
      <c r="J112" s="204">
        <f>'Super League - Women'!E75</f>
        <v>0</v>
      </c>
      <c r="K112" s="204">
        <f>'Super League - Women'!F75</f>
        <v>0</v>
      </c>
    </row>
    <row r="113" spans="2:11" s="119" customFormat="1" ht="14.25" customHeight="1">
      <c r="B113" s="139"/>
      <c r="C113" s="199"/>
      <c r="D113" s="200"/>
      <c r="E113" s="139"/>
      <c r="F113" s="201"/>
      <c r="G113" s="201"/>
      <c r="H113" s="201"/>
      <c r="I113" s="201"/>
      <c r="J113" s="201"/>
      <c r="K113" s="201"/>
    </row>
    <row r="114" spans="2:11" s="119" customFormat="1" ht="26.25" customHeight="1">
      <c r="B114" s="274" t="s">
        <v>240</v>
      </c>
      <c r="C114" s="275"/>
      <c r="D114" s="275"/>
      <c r="E114" s="275"/>
      <c r="F114" s="275"/>
      <c r="G114" s="275"/>
      <c r="H114" s="275"/>
      <c r="I114" s="275"/>
      <c r="J114" s="275"/>
      <c r="K114" s="275"/>
    </row>
    <row r="115" s="170" customFormat="1" ht="14.25" customHeight="1"/>
    <row r="116" spans="2:11" s="119" customFormat="1" ht="14.25" customHeight="1">
      <c r="B116" s="238" t="s">
        <v>39</v>
      </c>
      <c r="C116" s="239">
        <v>43841</v>
      </c>
      <c r="D116" s="240" t="s">
        <v>276</v>
      </c>
      <c r="E116" s="238" t="s">
        <v>40</v>
      </c>
      <c r="F116" s="241" t="str">
        <f>'Super League - Women'!A18</f>
        <v>SLW-16</v>
      </c>
      <c r="G116" s="241" t="str">
        <f>'Super League - Women'!B18</f>
        <v>2nd Round</v>
      </c>
      <c r="H116" s="241" t="str">
        <f>'Super League - Women'!C18</f>
        <v>Fleur de Lys Royal Panda</v>
      </c>
      <c r="I116" s="241" t="str">
        <f>'Super League - Women'!D18</f>
        <v>Falcons</v>
      </c>
      <c r="J116" s="241">
        <f>'Super League - Women'!E18</f>
        <v>0</v>
      </c>
      <c r="K116" s="241">
        <f>'Super League - Women'!F18</f>
        <v>0</v>
      </c>
    </row>
    <row r="117" spans="2:11" ht="14.25" customHeight="1">
      <c r="B117" s="242" t="s">
        <v>39</v>
      </c>
      <c r="C117" s="243">
        <v>43841</v>
      </c>
      <c r="D117" s="184" t="s">
        <v>277</v>
      </c>
      <c r="E117" s="242" t="s">
        <v>40</v>
      </c>
      <c r="F117" s="244" t="str">
        <f>'1st Division - Women'!A18</f>
        <v>1LW-16</v>
      </c>
      <c r="G117" s="244" t="str">
        <f>'1st Division - Women'!B18</f>
        <v>2nd Round</v>
      </c>
      <c r="H117" s="244" t="str">
        <f>'1st Division - Women'!C18</f>
        <v>Phoenix EY</v>
      </c>
      <c r="I117" s="244" t="str">
        <f>'1st Division - Women'!D18</f>
        <v>BKVC</v>
      </c>
      <c r="J117" s="244">
        <f>'1st Division - Women'!E18</f>
        <v>0</v>
      </c>
      <c r="K117" s="244">
        <f>'1st Division - Women'!F18</f>
        <v>0</v>
      </c>
    </row>
    <row r="118" spans="2:11" ht="3.75" customHeight="1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2:11" s="172" customFormat="1" ht="14.25" customHeight="1">
      <c r="B119" s="187" t="s">
        <v>46</v>
      </c>
      <c r="C119" s="198">
        <v>43842</v>
      </c>
      <c r="D119" s="188" t="s">
        <v>57</v>
      </c>
      <c r="E119" s="187" t="s">
        <v>40</v>
      </c>
      <c r="F119" s="222" t="str">
        <f>'Under 14 League Women Category '!A9</f>
        <v>U14LW-07</v>
      </c>
      <c r="G119" s="222" t="str">
        <f>'Under 14 League Women Category '!B9</f>
        <v>1st Round</v>
      </c>
      <c r="H119" s="222" t="str">
        <f>'Under 14 League Women Category '!C9</f>
        <v>Swieqi Phoenix Young Stars</v>
      </c>
      <c r="I119" s="222" t="str">
        <f>'Under 14 League Women Category '!D9</f>
        <v>Swieqi Phoenix Ninjas</v>
      </c>
      <c r="J119" s="222">
        <f>'Under 14 League Women Category '!E9</f>
        <v>0</v>
      </c>
      <c r="K119" s="222">
        <f>'Under 14 League Women Category '!F9</f>
        <v>0</v>
      </c>
    </row>
    <row r="120" spans="2:11" s="172" customFormat="1" ht="14.25" customHeight="1">
      <c r="B120" s="187" t="s">
        <v>46</v>
      </c>
      <c r="C120" s="198">
        <v>43842</v>
      </c>
      <c r="D120" s="188" t="s">
        <v>57</v>
      </c>
      <c r="E120" s="187" t="s">
        <v>40</v>
      </c>
      <c r="F120" s="222" t="str">
        <f>'Under 14 League Women Category '!A10</f>
        <v>U14LW-08</v>
      </c>
      <c r="G120" s="222" t="str">
        <f>'Under 14 League Women Category '!B10</f>
        <v>1st Round</v>
      </c>
      <c r="H120" s="222" t="str">
        <f>'Under 14 League Women Category '!C10</f>
        <v>Fleur de Lys</v>
      </c>
      <c r="I120" s="222" t="str">
        <f>'Under 14 League Women Category '!D10</f>
        <v>Paola</v>
      </c>
      <c r="J120" s="222">
        <f>'Under 14 League Women Category '!E10</f>
        <v>0</v>
      </c>
      <c r="K120" s="222">
        <f>'Under 14 League Women Category '!F10</f>
        <v>0</v>
      </c>
    </row>
    <row r="121" spans="2:11" s="170" customFormat="1" ht="14.25" customHeight="1">
      <c r="B121" s="211" t="s">
        <v>46</v>
      </c>
      <c r="C121" s="212">
        <v>43842</v>
      </c>
      <c r="D121" s="213" t="s">
        <v>278</v>
      </c>
      <c r="E121" s="211" t="s">
        <v>40</v>
      </c>
      <c r="F121" s="214" t="str">
        <f>'Under 16 League - Women'!A13</f>
        <v>U16LW-11</v>
      </c>
      <c r="G121" s="214" t="str">
        <f>'Under 16 League - Women'!B13</f>
        <v>1st Round</v>
      </c>
      <c r="H121" s="214" t="str">
        <f>'Under 16 League - Women'!C13</f>
        <v>Swieqi Phoenix Block N' Roll</v>
      </c>
      <c r="I121" s="214" t="str">
        <f>'Under 16 League - Women'!D13</f>
        <v>Swieqi Phoenix Challengers</v>
      </c>
      <c r="J121" s="214">
        <f>'Under 16 League - Women'!E13</f>
        <v>0</v>
      </c>
      <c r="K121" s="214">
        <f>'Under 16 League - Women'!F13</f>
        <v>0</v>
      </c>
    </row>
    <row r="122" spans="2:11" ht="14.25" customHeight="1">
      <c r="B122" s="215" t="s">
        <v>46</v>
      </c>
      <c r="C122" s="216">
        <v>43842</v>
      </c>
      <c r="D122" s="217" t="s">
        <v>276</v>
      </c>
      <c r="E122" s="215" t="s">
        <v>40</v>
      </c>
      <c r="F122" s="218" t="str">
        <f>'1st Division - Women'!A19</f>
        <v>1LW-17</v>
      </c>
      <c r="G122" s="218" t="str">
        <f>'1st Division - Women'!B19</f>
        <v>2nd Round</v>
      </c>
      <c r="H122" s="218" t="str">
        <f>'1st Division - Women'!C19</f>
        <v>Mellieha Tritons</v>
      </c>
      <c r="I122" s="218" t="str">
        <f>'1st Division - Women'!D19</f>
        <v>Paola</v>
      </c>
      <c r="J122" s="218">
        <f>'1st Division - Women'!E19</f>
        <v>0</v>
      </c>
      <c r="K122" s="218">
        <f>'1st Division - Women'!F19</f>
        <v>0</v>
      </c>
    </row>
    <row r="123" spans="2:11" ht="14.25" customHeight="1">
      <c r="B123" s="125" t="s">
        <v>46</v>
      </c>
      <c r="C123" s="189">
        <v>43842</v>
      </c>
      <c r="D123" s="182" t="s">
        <v>277</v>
      </c>
      <c r="E123" s="125" t="s">
        <v>40</v>
      </c>
      <c r="F123" s="158" t="str">
        <f>'Super League - Women'!A19</f>
        <v>SLW-17</v>
      </c>
      <c r="G123" s="158" t="str">
        <f>'Super League - Women'!B19</f>
        <v>2nd Round</v>
      </c>
      <c r="H123" s="158" t="str">
        <f>'Super League - Women'!C19</f>
        <v>Flyers</v>
      </c>
      <c r="I123" s="158" t="str">
        <f>'Super League - Women'!D19</f>
        <v>Sliema</v>
      </c>
      <c r="J123" s="158">
        <f>'Super League - Women'!E19</f>
        <v>0</v>
      </c>
      <c r="K123" s="158">
        <f>'Super League - Women'!F19</f>
        <v>0</v>
      </c>
    </row>
    <row r="124" spans="2:11" ht="14.25" customHeight="1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2:11" s="253" customFormat="1" ht="14.25" customHeight="1">
      <c r="B125" s="211" t="s">
        <v>39</v>
      </c>
      <c r="C125" s="212">
        <v>43848</v>
      </c>
      <c r="D125" s="213" t="s">
        <v>270</v>
      </c>
      <c r="E125" s="219" t="s">
        <v>40</v>
      </c>
      <c r="F125" s="230" t="str">
        <f>'Under 16 League - Women'!A15</f>
        <v>U16LW-13</v>
      </c>
      <c r="G125" s="230" t="str">
        <f>'Under 16 League - Women'!B15</f>
        <v>1st Round</v>
      </c>
      <c r="H125" s="230" t="str">
        <f>'Under 16 League - Women'!C15</f>
        <v>Fleur de Lys</v>
      </c>
      <c r="I125" s="230" t="str">
        <f>'Under 16 League - Women'!D15</f>
        <v>Swieqi Phoenix Block N' Roll</v>
      </c>
      <c r="J125" s="230">
        <f>'Under 16 League - Women'!E15</f>
        <v>0</v>
      </c>
      <c r="K125" s="230">
        <f>'Under 16 League - Women'!F15</f>
        <v>0</v>
      </c>
    </row>
    <row r="126" spans="2:11" ht="14.25" customHeight="1">
      <c r="B126" s="130" t="s">
        <v>39</v>
      </c>
      <c r="C126" s="190">
        <v>43848</v>
      </c>
      <c r="D126" s="217" t="s">
        <v>276</v>
      </c>
      <c r="E126" s="130" t="s">
        <v>40</v>
      </c>
      <c r="F126" s="191" t="str">
        <f>'1st Division - Women'!A20</f>
        <v>1LW-18</v>
      </c>
      <c r="G126" s="191" t="str">
        <f>'1st Division - Women'!B20</f>
        <v>2nd Round</v>
      </c>
      <c r="H126" s="191" t="str">
        <f>'1st Division - Women'!C20</f>
        <v>Mgarr Volley</v>
      </c>
      <c r="I126" s="191" t="str">
        <f>'1st Division - Women'!D20</f>
        <v>Phoenix EY</v>
      </c>
      <c r="J126" s="191">
        <f>'1st Division - Women'!E20</f>
        <v>0</v>
      </c>
      <c r="K126" s="191">
        <f>'1st Division - Women'!F20</f>
        <v>0</v>
      </c>
    </row>
    <row r="127" spans="2:11" ht="14.25" customHeight="1">
      <c r="B127" s="125" t="s">
        <v>39</v>
      </c>
      <c r="C127" s="189">
        <v>43848</v>
      </c>
      <c r="D127" s="182" t="s">
        <v>277</v>
      </c>
      <c r="E127" s="125" t="s">
        <v>40</v>
      </c>
      <c r="F127" s="158" t="str">
        <f>'Super League - Women'!A20</f>
        <v>SLW-18</v>
      </c>
      <c r="G127" s="158" t="str">
        <f>'Super League - Women'!B20</f>
        <v>2nd Round</v>
      </c>
      <c r="H127" s="158" t="str">
        <f>'Super League - Women'!C20</f>
        <v>Phoenix Yobetit</v>
      </c>
      <c r="I127" s="158" t="str">
        <f>'Super League - Women'!D20</f>
        <v>Fleur de Lys Royal Panda</v>
      </c>
      <c r="J127" s="158">
        <f>'Super League - Women'!E20</f>
        <v>0</v>
      </c>
      <c r="K127" s="158">
        <f>'Super League - Women'!F20</f>
        <v>0</v>
      </c>
    </row>
    <row r="128" spans="2:11" ht="3.75" customHeight="1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2:11" s="172" customFormat="1" ht="14.25" customHeight="1">
      <c r="B129" s="187" t="s">
        <v>46</v>
      </c>
      <c r="C129" s="198">
        <v>43849</v>
      </c>
      <c r="D129" s="188" t="s">
        <v>57</v>
      </c>
      <c r="E129" s="187" t="s">
        <v>40</v>
      </c>
      <c r="F129" s="222" t="str">
        <f>'Under 14 League Women Category '!A12</f>
        <v>U14LW-10</v>
      </c>
      <c r="G129" s="222" t="str">
        <f>'Under 14 League Women Category '!B12</f>
        <v>1st Round</v>
      </c>
      <c r="H129" s="222" t="str">
        <f>'Under 14 League Women Category '!C12</f>
        <v>Swieqi Phoenix Ninjas</v>
      </c>
      <c r="I129" s="222" t="str">
        <f>'Under 14 League Women Category '!D12</f>
        <v>Fleur de Lys</v>
      </c>
      <c r="J129" s="222">
        <f>'Under 14 League Women Category '!E12</f>
        <v>0</v>
      </c>
      <c r="K129" s="222">
        <f>'Under 14 League Women Category '!F12</f>
        <v>0</v>
      </c>
    </row>
    <row r="130" spans="2:11" s="172" customFormat="1" ht="14.25" customHeight="1">
      <c r="B130" s="187" t="s">
        <v>46</v>
      </c>
      <c r="C130" s="198">
        <v>43849</v>
      </c>
      <c r="D130" s="188" t="s">
        <v>57</v>
      </c>
      <c r="E130" s="187" t="s">
        <v>40</v>
      </c>
      <c r="F130" s="222" t="str">
        <f>'Under 14 League Women Category '!A13</f>
        <v>U14LW-11</v>
      </c>
      <c r="G130" s="222" t="str">
        <f>'Under 14 League Women Category '!B13</f>
        <v>1st Round</v>
      </c>
      <c r="H130" s="222" t="str">
        <f>'Under 14 League Women Category '!C13</f>
        <v>Flyers</v>
      </c>
      <c r="I130" s="222" t="str">
        <f>'Under 14 League Women Category '!D13</f>
        <v>BKVC</v>
      </c>
      <c r="J130" s="222">
        <f>'Under 14 League Women Category '!E13</f>
        <v>0</v>
      </c>
      <c r="K130" s="222">
        <f>'Under 14 League Women Category '!F13</f>
        <v>0</v>
      </c>
    </row>
    <row r="131" spans="2:11" s="172" customFormat="1" ht="14.25" customHeight="1">
      <c r="B131" s="187" t="s">
        <v>46</v>
      </c>
      <c r="C131" s="198">
        <v>43849</v>
      </c>
      <c r="D131" s="188" t="s">
        <v>57</v>
      </c>
      <c r="E131" s="187" t="s">
        <v>40</v>
      </c>
      <c r="F131" s="222" t="str">
        <f>'Under 14 League Women Category '!A14</f>
        <v>U14LW-12</v>
      </c>
      <c r="G131" s="222" t="str">
        <f>'Under 14 League Women Category '!B14</f>
        <v>1st Round</v>
      </c>
      <c r="H131" s="222" t="str">
        <f>'Under 14 League Women Category '!C14</f>
        <v>Falcons</v>
      </c>
      <c r="I131" s="222" t="str">
        <f>'Under 14 League Women Category '!D14</f>
        <v>Swieqi Phoenix Young Stars</v>
      </c>
      <c r="J131" s="222">
        <f>'Under 14 League Women Category '!E14</f>
        <v>0</v>
      </c>
      <c r="K131" s="222">
        <f>'Under 14 League Women Category '!F14</f>
        <v>0</v>
      </c>
    </row>
    <row r="132" spans="2:11" s="172" customFormat="1" ht="14.25" customHeight="1">
      <c r="B132" s="187" t="s">
        <v>46</v>
      </c>
      <c r="C132" s="198">
        <v>43849</v>
      </c>
      <c r="D132" s="188" t="s">
        <v>278</v>
      </c>
      <c r="E132" s="187" t="s">
        <v>40</v>
      </c>
      <c r="F132" s="222" t="str">
        <f>'Under 14 League Women Category '!A15</f>
        <v>U14LW-13</v>
      </c>
      <c r="G132" s="222" t="str">
        <f>'Under 14 League Women Category '!B15</f>
        <v>1st Round</v>
      </c>
      <c r="H132" s="222" t="str">
        <f>'Under 14 League Women Category '!C15</f>
        <v>Fleur de Lys</v>
      </c>
      <c r="I132" s="222" t="str">
        <f>'Under 14 League Women Category '!D15</f>
        <v>Flyers</v>
      </c>
      <c r="J132" s="222">
        <f>'Under 14 League Women Category '!E15</f>
        <v>0</v>
      </c>
      <c r="K132" s="222">
        <f>'Under 14 League Women Category '!F15</f>
        <v>0</v>
      </c>
    </row>
    <row r="133" spans="2:11" s="172" customFormat="1" ht="14.25" customHeight="1">
      <c r="B133" s="187" t="s">
        <v>46</v>
      </c>
      <c r="C133" s="198">
        <v>43849</v>
      </c>
      <c r="D133" s="188" t="s">
        <v>278</v>
      </c>
      <c r="E133" s="187" t="s">
        <v>40</v>
      </c>
      <c r="F133" s="222" t="str">
        <f>'Under 14 League Women Category '!A16</f>
        <v>U14LW-14</v>
      </c>
      <c r="G133" s="222" t="str">
        <f>'Under 14 League Women Category '!B16</f>
        <v>1st Round</v>
      </c>
      <c r="H133" s="222" t="str">
        <f>'Under 14 League Women Category '!C16</f>
        <v>BKVC</v>
      </c>
      <c r="I133" s="222" t="str">
        <f>'Under 14 League Women Category '!D16</f>
        <v>Swieqi Phoenix Young Stars</v>
      </c>
      <c r="J133" s="222">
        <f>'Under 14 League Women Category '!E16</f>
        <v>0</v>
      </c>
      <c r="K133" s="222">
        <f>'Under 14 League Women Category '!F16</f>
        <v>0</v>
      </c>
    </row>
    <row r="134" spans="2:11" s="172" customFormat="1" ht="14.25" customHeight="1">
      <c r="B134" s="187" t="s">
        <v>46</v>
      </c>
      <c r="C134" s="198">
        <v>43849</v>
      </c>
      <c r="D134" s="188" t="s">
        <v>278</v>
      </c>
      <c r="E134" s="187" t="s">
        <v>40</v>
      </c>
      <c r="F134" s="222" t="str">
        <f>'Under 14 League Women Category '!A17</f>
        <v>U14LW-15</v>
      </c>
      <c r="G134" s="222" t="str">
        <f>'Under 14 League Women Category '!B17</f>
        <v>1st Round</v>
      </c>
      <c r="H134" s="222" t="str">
        <f>'Under 14 League Women Category '!C17</f>
        <v>Falcons</v>
      </c>
      <c r="I134" s="222" t="str">
        <f>'Under 14 League Women Category '!D17</f>
        <v>Paola</v>
      </c>
      <c r="J134" s="222">
        <f>'Under 14 League Women Category '!E17</f>
        <v>0</v>
      </c>
      <c r="K134" s="222">
        <f>'Under 14 League Women Category '!F17</f>
        <v>0</v>
      </c>
    </row>
    <row r="135" spans="2:11" s="221" customFormat="1" ht="14.25" customHeight="1">
      <c r="B135" s="211" t="s">
        <v>46</v>
      </c>
      <c r="C135" s="212">
        <v>43849</v>
      </c>
      <c r="D135" s="213" t="s">
        <v>270</v>
      </c>
      <c r="E135" s="219" t="s">
        <v>40</v>
      </c>
      <c r="F135" s="220" t="str">
        <f>'Under 16 League - Women'!A16</f>
        <v>U16LW-14</v>
      </c>
      <c r="G135" s="220" t="str">
        <f>'Under 16 League - Women'!B16</f>
        <v>1st Round</v>
      </c>
      <c r="H135" s="220" t="str">
        <f>'Under 16 League - Women'!C16</f>
        <v>BKVC</v>
      </c>
      <c r="I135" s="220" t="str">
        <f>'Under 16 League - Women'!D16</f>
        <v>Swieqi Phoenix Challengers</v>
      </c>
      <c r="J135" s="220">
        <f>'Under 16 League - Women'!E16</f>
        <v>0</v>
      </c>
      <c r="K135" s="220">
        <f>'Under 16 League - Women'!F16</f>
        <v>0</v>
      </c>
    </row>
    <row r="136" spans="2:11" s="172" customFormat="1" ht="14.25" customHeight="1">
      <c r="B136" s="211" t="s">
        <v>46</v>
      </c>
      <c r="C136" s="212">
        <v>43849</v>
      </c>
      <c r="D136" s="213" t="s">
        <v>270</v>
      </c>
      <c r="E136" s="219" t="s">
        <v>40</v>
      </c>
      <c r="F136" s="220" t="str">
        <f>'Under 16 League - Women'!A17</f>
        <v>U16LW-15</v>
      </c>
      <c r="G136" s="220" t="str">
        <f>'Under 16 League - Women'!B17</f>
        <v>1st Round</v>
      </c>
      <c r="H136" s="220" t="str">
        <f>'Under 16 League - Women'!C17</f>
        <v>Paola</v>
      </c>
      <c r="I136" s="220" t="str">
        <f>'Under 16 League - Women'!D17</f>
        <v>Flyers</v>
      </c>
      <c r="J136" s="220">
        <f>'Under 16 League - Women'!E17</f>
        <v>0</v>
      </c>
      <c r="K136" s="220">
        <f>'Under 16 League - Women'!F17</f>
        <v>0</v>
      </c>
    </row>
    <row r="137" spans="2:11" ht="14.25" customHeight="1">
      <c r="B137" s="125" t="s">
        <v>46</v>
      </c>
      <c r="C137" s="189">
        <v>43849</v>
      </c>
      <c r="D137" s="240" t="s">
        <v>276</v>
      </c>
      <c r="E137" s="125" t="s">
        <v>40</v>
      </c>
      <c r="F137" s="158" t="str">
        <f>'Super League - Women'!A21</f>
        <v>SLW-19</v>
      </c>
      <c r="G137" s="158" t="str">
        <f>'Super League - Women'!B21</f>
        <v>2nd Round</v>
      </c>
      <c r="H137" s="158" t="str">
        <f>'Super League - Women'!C21</f>
        <v>Falcons</v>
      </c>
      <c r="I137" s="158" t="str">
        <f>'Super League - Women'!D21</f>
        <v>Flyers</v>
      </c>
      <c r="J137" s="158">
        <f>'Super League - Women'!E21</f>
        <v>0</v>
      </c>
      <c r="K137" s="158">
        <f>'Super League - Women'!F21</f>
        <v>0</v>
      </c>
    </row>
    <row r="138" spans="2:11" ht="14.25" customHeight="1">
      <c r="B138" s="130" t="s">
        <v>46</v>
      </c>
      <c r="C138" s="190">
        <v>43849</v>
      </c>
      <c r="D138" s="184" t="s">
        <v>277</v>
      </c>
      <c r="E138" s="130" t="s">
        <v>40</v>
      </c>
      <c r="F138" s="191" t="str">
        <f>'1st Division - Women'!A21</f>
        <v>1LW-19</v>
      </c>
      <c r="G138" s="191" t="str">
        <f>'1st Division - Women'!B21</f>
        <v>2nd Round</v>
      </c>
      <c r="H138" s="191" t="str">
        <f>'1st Division - Women'!C21</f>
        <v>BKVC</v>
      </c>
      <c r="I138" s="191" t="str">
        <f>'1st Division - Women'!D21</f>
        <v>Mellieha Tritons</v>
      </c>
      <c r="J138" s="191">
        <f>'1st Division - Women'!E21</f>
        <v>0</v>
      </c>
      <c r="K138" s="191">
        <f>'1st Division - Women'!F21</f>
        <v>0</v>
      </c>
    </row>
    <row r="139" spans="2:11" ht="14.25" customHeight="1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2:11" s="172" customFormat="1" ht="14.25" customHeight="1">
      <c r="B140" s="211" t="s">
        <v>39</v>
      </c>
      <c r="C140" s="212">
        <v>43855</v>
      </c>
      <c r="D140" s="213" t="s">
        <v>270</v>
      </c>
      <c r="E140" s="219" t="s">
        <v>40</v>
      </c>
      <c r="F140" s="214" t="str">
        <f>'Under 16 League - Women'!A5</f>
        <v>U16LW-03</v>
      </c>
      <c r="G140" s="214" t="str">
        <f>'Under 16 League - Women'!B5</f>
        <v>1st Round</v>
      </c>
      <c r="H140" s="214" t="str">
        <f>'Under 16 League - Women'!C5</f>
        <v>BKVC</v>
      </c>
      <c r="I140" s="214" t="str">
        <f>'Under 16 League - Women'!D5</f>
        <v>Paola</v>
      </c>
      <c r="J140" s="214">
        <f>'Under 16 League - Women'!E5</f>
        <v>0</v>
      </c>
      <c r="K140" s="214">
        <f>'Under 16 League - Women'!F5</f>
        <v>0</v>
      </c>
    </row>
    <row r="141" spans="2:11" ht="14.25" customHeight="1">
      <c r="B141" s="125" t="s">
        <v>39</v>
      </c>
      <c r="C141" s="189">
        <v>43855</v>
      </c>
      <c r="D141" s="240" t="s">
        <v>276</v>
      </c>
      <c r="E141" s="125" t="s">
        <v>40</v>
      </c>
      <c r="F141" s="158" t="str">
        <f>'Super League - Women'!A22</f>
        <v>SLW-20</v>
      </c>
      <c r="G141" s="158" t="str">
        <f>'Super League - Women'!B22</f>
        <v>2nd Round</v>
      </c>
      <c r="H141" s="158" t="str">
        <f>'Super League - Women'!C22</f>
        <v>Sliema</v>
      </c>
      <c r="I141" s="158" t="str">
        <f>'Super League - Women'!D22</f>
        <v>Phoenix Yobetit</v>
      </c>
      <c r="J141" s="158">
        <f>'Super League - Women'!E22</f>
        <v>0</v>
      </c>
      <c r="K141" s="158">
        <f>'Super League - Women'!F22</f>
        <v>0</v>
      </c>
    </row>
    <row r="142" spans="2:11" ht="14.25" customHeight="1">
      <c r="B142" s="130" t="s">
        <v>39</v>
      </c>
      <c r="C142" s="190">
        <v>43855</v>
      </c>
      <c r="D142" s="184" t="s">
        <v>277</v>
      </c>
      <c r="E142" s="130" t="s">
        <v>40</v>
      </c>
      <c r="F142" s="191" t="str">
        <f>'1st Division - Women'!A22</f>
        <v>1LW-20</v>
      </c>
      <c r="G142" s="191" t="str">
        <f>'1st Division - Women'!B22</f>
        <v>2nd Round</v>
      </c>
      <c r="H142" s="191" t="str">
        <f>'1st Division - Women'!C22</f>
        <v>Paola</v>
      </c>
      <c r="I142" s="191" t="str">
        <f>'1st Division - Women'!D22</f>
        <v>Mgarr Volley</v>
      </c>
      <c r="J142" s="191">
        <f>'1st Division - Women'!E22</f>
        <v>0</v>
      </c>
      <c r="K142" s="191">
        <f>'1st Division - Women'!F22</f>
        <v>0</v>
      </c>
    </row>
    <row r="143" spans="2:11" ht="3.75" customHeight="1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2:11" s="172" customFormat="1" ht="14.25" customHeight="1">
      <c r="B144" s="187" t="s">
        <v>46</v>
      </c>
      <c r="C144" s="198">
        <v>43856</v>
      </c>
      <c r="D144" s="188" t="s">
        <v>57</v>
      </c>
      <c r="E144" s="187" t="s">
        <v>40</v>
      </c>
      <c r="F144" s="222" t="str">
        <f>'Under 14 League Women Category '!A3</f>
        <v>U14LW-01</v>
      </c>
      <c r="G144" s="222" t="str">
        <f>'Under 14 League Women Category '!B3</f>
        <v>1st Round</v>
      </c>
      <c r="H144" s="222" t="str">
        <f>'Under 14 League Women Category '!C3</f>
        <v>Paola</v>
      </c>
      <c r="I144" s="222" t="str">
        <f>'Under 14 League Women Category '!D3</f>
        <v>BKVC</v>
      </c>
      <c r="J144" s="222">
        <f>'Under 14 League Women Category '!E3</f>
        <v>0</v>
      </c>
      <c r="K144" s="222">
        <f>'Under 14 League Women Category '!F3</f>
        <v>0</v>
      </c>
    </row>
    <row r="145" spans="2:11" s="246" customFormat="1" ht="14.25" customHeight="1">
      <c r="B145" s="187" t="s">
        <v>46</v>
      </c>
      <c r="C145" s="198">
        <v>43856</v>
      </c>
      <c r="D145" s="188" t="s">
        <v>57</v>
      </c>
      <c r="E145" s="233" t="s">
        <v>40</v>
      </c>
      <c r="F145" s="234" t="str">
        <f>'Under 14 League Women Category '!A21</f>
        <v>U14LW-19</v>
      </c>
      <c r="G145" s="234" t="str">
        <f>'Under 14 League Women Category '!B21</f>
        <v>1st Round</v>
      </c>
      <c r="H145" s="234" t="str">
        <f>'Under 14 League Women Category '!C21</f>
        <v>Falcons</v>
      </c>
      <c r="I145" s="234" t="str">
        <f>'Under 14 League Women Category '!D21</f>
        <v>Fleur de Lys</v>
      </c>
      <c r="J145" s="234">
        <f>'Under 14 League Women Category '!E21</f>
        <v>0</v>
      </c>
      <c r="K145" s="234">
        <f>'Under 14 League Women Category '!F21</f>
        <v>0</v>
      </c>
    </row>
    <row r="146" spans="2:11" s="172" customFormat="1" ht="14.25" customHeight="1">
      <c r="B146" s="187" t="s">
        <v>46</v>
      </c>
      <c r="C146" s="198">
        <v>43856</v>
      </c>
      <c r="D146" s="188" t="s">
        <v>278</v>
      </c>
      <c r="E146" s="187" t="s">
        <v>40</v>
      </c>
      <c r="F146" s="222" t="str">
        <f>'Under 14 League Women Category '!A6</f>
        <v>U14LW-04</v>
      </c>
      <c r="G146" s="222" t="str">
        <f>'Under 14 League Women Category '!B6</f>
        <v>1st Round</v>
      </c>
      <c r="H146" s="222" t="str">
        <f>'Under 14 League Women Category '!C6</f>
        <v>Fleur de Lys</v>
      </c>
      <c r="I146" s="222" t="str">
        <f>'Under 14 League Women Category '!D6</f>
        <v>BKVC</v>
      </c>
      <c r="J146" s="222">
        <f>'Under 14 League Women Category '!E6</f>
        <v>0</v>
      </c>
      <c r="K146" s="222">
        <f>'Under 14 League Women Category '!F6</f>
        <v>0</v>
      </c>
    </row>
    <row r="147" spans="2:11" s="263" customFormat="1" ht="14.25" customHeight="1">
      <c r="B147" s="211" t="s">
        <v>46</v>
      </c>
      <c r="C147" s="212">
        <v>43856</v>
      </c>
      <c r="D147" s="213" t="s">
        <v>270</v>
      </c>
      <c r="E147" s="219" t="s">
        <v>40</v>
      </c>
      <c r="F147" s="230" t="str">
        <f>'Under 16 League - Women'!A18</f>
        <v>U16LW-16</v>
      </c>
      <c r="G147" s="230" t="str">
        <f>'Under 16 League - Women'!B18</f>
        <v>2nd Round</v>
      </c>
      <c r="H147" s="230" t="str">
        <f>'Under 16 League - Women'!C18</f>
        <v>Fleur de Lys</v>
      </c>
      <c r="I147" s="230" t="str">
        <f>'Under 16 League - Women'!D18</f>
        <v>Swieqi Phoenix Challengers</v>
      </c>
      <c r="J147" s="230">
        <f>'Under 16 League - Women'!E18</f>
        <v>0</v>
      </c>
      <c r="K147" s="230">
        <f>'Under 16 League - Women'!F18</f>
        <v>0</v>
      </c>
    </row>
    <row r="148" spans="2:11" s="172" customFormat="1" ht="14.25" customHeight="1">
      <c r="B148" s="211" t="s">
        <v>46</v>
      </c>
      <c r="C148" s="212">
        <v>43856</v>
      </c>
      <c r="D148" s="213" t="s">
        <v>270</v>
      </c>
      <c r="E148" s="219" t="s">
        <v>40</v>
      </c>
      <c r="F148" s="230" t="str">
        <f>'Under 16 League - Women'!A19</f>
        <v>U16LW-17</v>
      </c>
      <c r="G148" s="230" t="str">
        <f>'Under 16 League - Women'!B19</f>
        <v>2nd Round</v>
      </c>
      <c r="H148" s="230" t="str">
        <f>'Under 16 League - Women'!C19</f>
        <v>Swieqi Phoenix Block N' Roll</v>
      </c>
      <c r="I148" s="230" t="str">
        <f>'Under 16 League - Women'!D19</f>
        <v>Flyers</v>
      </c>
      <c r="J148" s="230">
        <f>'Under 16 League - Women'!E19</f>
        <v>0</v>
      </c>
      <c r="K148" s="230">
        <f>'Under 16 League - Women'!F19</f>
        <v>0</v>
      </c>
    </row>
    <row r="149" spans="2:11" ht="14.25" customHeight="1">
      <c r="B149" s="135" t="s">
        <v>46</v>
      </c>
      <c r="C149" s="202">
        <v>43856</v>
      </c>
      <c r="D149" s="203" t="s">
        <v>276</v>
      </c>
      <c r="E149" s="135" t="s">
        <v>40</v>
      </c>
      <c r="F149" s="271" t="s">
        <v>230</v>
      </c>
      <c r="G149" s="272"/>
      <c r="H149" s="272"/>
      <c r="I149" s="273"/>
      <c r="J149" s="204">
        <f>'1st Division - Women'!E89</f>
        <v>0</v>
      </c>
      <c r="K149" s="204">
        <f>'1st Division - Women'!F89</f>
        <v>0</v>
      </c>
    </row>
    <row r="150" spans="2:11" s="119" customFormat="1" ht="14.25" customHeight="1">
      <c r="B150" s="139"/>
      <c r="C150" s="199"/>
      <c r="D150" s="200"/>
      <c r="E150" s="139"/>
      <c r="F150" s="201"/>
      <c r="G150" s="201"/>
      <c r="H150" s="201"/>
      <c r="I150" s="201"/>
      <c r="J150" s="201"/>
      <c r="K150" s="201"/>
    </row>
    <row r="151" spans="2:12" s="119" customFormat="1" ht="26.25" customHeight="1">
      <c r="B151" s="274" t="s">
        <v>238</v>
      </c>
      <c r="C151" s="275"/>
      <c r="D151" s="275"/>
      <c r="E151" s="275"/>
      <c r="F151" s="275"/>
      <c r="G151" s="275"/>
      <c r="H151" s="275"/>
      <c r="I151" s="275"/>
      <c r="J151" s="275"/>
      <c r="K151" s="275"/>
      <c r="L151" s="201"/>
    </row>
    <row r="152" spans="2:12" ht="14.25" customHeight="1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255"/>
    </row>
    <row r="153" spans="2:11" s="270" customFormat="1" ht="14.25" customHeight="1">
      <c r="B153" s="264" t="s">
        <v>39</v>
      </c>
      <c r="C153" s="243">
        <v>43862</v>
      </c>
      <c r="D153" s="184" t="s">
        <v>276</v>
      </c>
      <c r="E153" s="242" t="s">
        <v>40</v>
      </c>
      <c r="F153" s="265" t="str">
        <f>'[1]1st Division - Women'!A17</f>
        <v>1LW-15</v>
      </c>
      <c r="G153" s="265" t="str">
        <f>'[1]1st Division - Women'!B17</f>
        <v>2nd Round</v>
      </c>
      <c r="H153" s="265" t="str">
        <f>'[1]1st Division - Women'!C17</f>
        <v>Mgarr Volley</v>
      </c>
      <c r="I153" s="265" t="str">
        <f>'[1]1st Division - Women'!D17</f>
        <v>Mellieha Tritons</v>
      </c>
      <c r="J153" s="265">
        <f>'[1]1st Division - Women'!E17</f>
        <v>0</v>
      </c>
      <c r="K153" s="265">
        <f>'[1]1st Division - Women'!F17</f>
        <v>0</v>
      </c>
    </row>
    <row r="154" spans="2:11" s="270" customFormat="1" ht="14.25" customHeight="1">
      <c r="B154" s="125" t="s">
        <v>39</v>
      </c>
      <c r="C154" s="266">
        <v>43862</v>
      </c>
      <c r="D154" s="267" t="s">
        <v>277</v>
      </c>
      <c r="E154" s="268" t="s">
        <v>40</v>
      </c>
      <c r="F154" s="158" t="str">
        <f>'[1]Super League - Women'!A17</f>
        <v>SLW-15</v>
      </c>
      <c r="G154" s="158" t="str">
        <f>'[1]Super League - Women'!B17</f>
        <v>2nd Round</v>
      </c>
      <c r="H154" s="158" t="str">
        <f>'[1]Super League - Women'!C17</f>
        <v>Phoenix Yobetit</v>
      </c>
      <c r="I154" s="158" t="str">
        <f>'[1]Super League - Women'!D17</f>
        <v>Flyers</v>
      </c>
      <c r="J154" s="158">
        <f>'[1]Super League - Women'!E17</f>
        <v>0</v>
      </c>
      <c r="K154" s="158">
        <f>'[1]Super League - Women'!F17</f>
        <v>0</v>
      </c>
    </row>
    <row r="155" spans="2:11" s="270" customFormat="1" ht="3.75" customHeight="1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2:11" s="119" customFormat="1" ht="14.25" customHeight="1">
      <c r="B156" s="167" t="s">
        <v>46</v>
      </c>
      <c r="C156" s="205">
        <v>43863</v>
      </c>
      <c r="D156" s="206" t="s">
        <v>276</v>
      </c>
      <c r="E156" s="168" t="s">
        <v>40</v>
      </c>
      <c r="F156" s="207" t="str">
        <f>'National Cup Women'!A3</f>
        <v>WNC-01</v>
      </c>
      <c r="G156" s="207" t="str">
        <f>'National Cup Women'!B3</f>
        <v>Quarter Final 1</v>
      </c>
      <c r="H156" s="207" t="str">
        <f>'National Cup Women'!C3</f>
        <v>Falcons</v>
      </c>
      <c r="I156" s="207" t="str">
        <f>'National Cup Women'!D3</f>
        <v>Sliema</v>
      </c>
      <c r="J156" s="207">
        <f>'National Cup Women'!E3</f>
        <v>0</v>
      </c>
      <c r="K156" s="207">
        <f>'National Cup Women'!F3</f>
        <v>0</v>
      </c>
    </row>
    <row r="157" spans="2:11" s="119" customFormat="1" ht="14.25" customHeight="1">
      <c r="B157" s="139"/>
      <c r="C157" s="199"/>
      <c r="D157" s="200"/>
      <c r="E157" s="139"/>
      <c r="F157" s="201"/>
      <c r="G157" s="201"/>
      <c r="H157" s="201"/>
      <c r="I157" s="201"/>
      <c r="J157" s="201"/>
      <c r="K157" s="201"/>
    </row>
    <row r="158" spans="2:11" s="119" customFormat="1" ht="14.25" customHeight="1">
      <c r="B158" s="264" t="s">
        <v>39</v>
      </c>
      <c r="C158" s="243">
        <v>43869</v>
      </c>
      <c r="D158" s="184" t="s">
        <v>276</v>
      </c>
      <c r="E158" s="242" t="s">
        <v>40</v>
      </c>
      <c r="F158" s="265" t="str">
        <f>'1st Division - Women'!A23</f>
        <v>1LW-21</v>
      </c>
      <c r="G158" s="191" t="str">
        <f>'1st Division - Women'!B23</f>
        <v>3rd Round</v>
      </c>
      <c r="H158" s="191" t="str">
        <f>'1st Division - Women'!C23</f>
        <v>Phoenix EY</v>
      </c>
      <c r="I158" s="191" t="str">
        <f>'1st Division - Women'!D23</f>
        <v>Mellieha Tritons</v>
      </c>
      <c r="J158" s="191">
        <f>'1st Division - Women'!E23</f>
        <v>0</v>
      </c>
      <c r="K158" s="191">
        <f>'1st Division - Women'!F23</f>
        <v>0</v>
      </c>
    </row>
    <row r="159" spans="2:11" s="119" customFormat="1" ht="14.25" customHeight="1">
      <c r="B159" s="125" t="s">
        <v>39</v>
      </c>
      <c r="C159" s="266">
        <v>43869</v>
      </c>
      <c r="D159" s="267" t="s">
        <v>277</v>
      </c>
      <c r="E159" s="268" t="s">
        <v>40</v>
      </c>
      <c r="F159" s="158" t="str">
        <f>'Super League - Women'!A23</f>
        <v>SLW-21</v>
      </c>
      <c r="G159" s="158" t="str">
        <f>'Super League - Women'!B23</f>
        <v>3rd Round</v>
      </c>
      <c r="H159" s="158" t="str">
        <f>'Super League - Women'!C23</f>
        <v>Fleur de Lys Royal Panda</v>
      </c>
      <c r="I159" s="158" t="str">
        <f>'Super League - Women'!D23</f>
        <v>Flyers</v>
      </c>
      <c r="J159" s="158">
        <f>'Super League - Women'!E23</f>
        <v>0</v>
      </c>
      <c r="K159" s="158">
        <f>'Super League - Women'!F23</f>
        <v>0</v>
      </c>
    </row>
    <row r="160" spans="2:11" s="119" customFormat="1" ht="3.75" customHeight="1">
      <c r="B160" s="139"/>
      <c r="C160" s="199"/>
      <c r="D160" s="200"/>
      <c r="E160" s="139"/>
      <c r="F160" s="201"/>
      <c r="G160" s="201"/>
      <c r="H160" s="201"/>
      <c r="I160" s="201"/>
      <c r="J160" s="201"/>
      <c r="K160" s="201"/>
    </row>
    <row r="161" spans="2:11" s="119" customFormat="1" ht="15" customHeight="1">
      <c r="B161" s="167" t="s">
        <v>46</v>
      </c>
      <c r="C161" s="205">
        <v>43870</v>
      </c>
      <c r="D161" s="206" t="s">
        <v>276</v>
      </c>
      <c r="E161" s="168" t="s">
        <v>40</v>
      </c>
      <c r="F161" s="207" t="str">
        <f>'National Cup Women'!A4</f>
        <v>WNC-02</v>
      </c>
      <c r="G161" s="207" t="str">
        <f>'National Cup Women'!B4</f>
        <v>Quarter Final 2</v>
      </c>
      <c r="H161" s="207" t="str">
        <f>'National Cup Women'!C4</f>
        <v>Phoenix</v>
      </c>
      <c r="I161" s="207" t="str">
        <f>'National Cup Women'!D4</f>
        <v>Paola</v>
      </c>
      <c r="J161" s="207">
        <f>'National Cup Women'!E4</f>
        <v>0</v>
      </c>
      <c r="K161" s="207">
        <f>'National Cup Women'!F4</f>
        <v>0</v>
      </c>
    </row>
    <row r="162" spans="2:11" s="119" customFormat="1" ht="15" customHeight="1">
      <c r="B162" s="139"/>
      <c r="C162" s="199"/>
      <c r="D162" s="200"/>
      <c r="E162" s="139"/>
      <c r="F162" s="201"/>
      <c r="G162" s="201"/>
      <c r="H162" s="201"/>
      <c r="I162" s="201"/>
      <c r="J162" s="201"/>
      <c r="K162" s="201"/>
    </row>
    <row r="163" spans="2:11" s="119" customFormat="1" ht="15" customHeight="1">
      <c r="B163" s="125" t="s">
        <v>39</v>
      </c>
      <c r="C163" s="189">
        <v>43876</v>
      </c>
      <c r="D163" s="240" t="s">
        <v>276</v>
      </c>
      <c r="E163" s="125" t="s">
        <v>40</v>
      </c>
      <c r="F163" s="158" t="str">
        <f>'Super League - Women'!A24</f>
        <v>SLW-22</v>
      </c>
      <c r="G163" s="158" t="str">
        <f>'Super League - Women'!B24</f>
        <v>3rd Round</v>
      </c>
      <c r="H163" s="158" t="str">
        <f>'Super League - Women'!C24</f>
        <v>Phoenix Yobetit</v>
      </c>
      <c r="I163" s="158" t="str">
        <f>'Super League - Women'!D24</f>
        <v>Falcons</v>
      </c>
      <c r="J163" s="158">
        <f>'Super League - Women'!E24</f>
        <v>0</v>
      </c>
      <c r="K163" s="158">
        <f>'Super League - Women'!F24</f>
        <v>0</v>
      </c>
    </row>
    <row r="164" spans="2:11" s="119" customFormat="1" ht="15" customHeight="1">
      <c r="B164" s="130" t="s">
        <v>39</v>
      </c>
      <c r="C164" s="190">
        <v>43876</v>
      </c>
      <c r="D164" s="184" t="s">
        <v>277</v>
      </c>
      <c r="E164" s="130" t="s">
        <v>40</v>
      </c>
      <c r="F164" s="191" t="str">
        <f>'1st Division - Women'!A24</f>
        <v>1LW-22</v>
      </c>
      <c r="G164" s="191" t="str">
        <f>'1st Division - Women'!B24</f>
        <v>3rd Round</v>
      </c>
      <c r="H164" s="191" t="str">
        <f>'1st Division - Women'!C24</f>
        <v>Mgarr Volley</v>
      </c>
      <c r="I164" s="191" t="str">
        <f>'1st Division - Women'!D24</f>
        <v>BKVC</v>
      </c>
      <c r="J164" s="191">
        <f>'1st Division - Women'!E24</f>
        <v>0</v>
      </c>
      <c r="K164" s="191">
        <f>'1st Division - Women'!F24</f>
        <v>0</v>
      </c>
    </row>
    <row r="165" spans="2:11" s="119" customFormat="1" ht="3.75" customHeight="1">
      <c r="B165" s="139"/>
      <c r="C165" s="199"/>
      <c r="D165" s="200"/>
      <c r="E165" s="139"/>
      <c r="F165" s="201"/>
      <c r="G165" s="201"/>
      <c r="H165" s="201"/>
      <c r="I165" s="201"/>
      <c r="J165" s="201"/>
      <c r="K165" s="201"/>
    </row>
    <row r="166" spans="2:11" s="119" customFormat="1" ht="15" customHeight="1">
      <c r="B166" s="167" t="s">
        <v>46</v>
      </c>
      <c r="C166" s="205">
        <v>43877</v>
      </c>
      <c r="D166" s="206" t="s">
        <v>276</v>
      </c>
      <c r="E166" s="168" t="s">
        <v>40</v>
      </c>
      <c r="F166" s="207" t="str">
        <f>'National Cup Women'!A5</f>
        <v>WNC-03</v>
      </c>
      <c r="G166" s="207" t="str">
        <f>'National Cup Women'!B5</f>
        <v>Quarter Final 3</v>
      </c>
      <c r="H166" s="207" t="str">
        <f>'National Cup Women'!C5</f>
        <v>Mgarr</v>
      </c>
      <c r="I166" s="207" t="str">
        <f>'National Cup Women'!D5</f>
        <v>Flyers</v>
      </c>
      <c r="J166" s="207">
        <f>'National Cup Women'!E5</f>
        <v>0</v>
      </c>
      <c r="K166" s="207">
        <f>'National Cup Women'!F5</f>
        <v>0</v>
      </c>
    </row>
    <row r="167" spans="2:11" s="119" customFormat="1" ht="15" customHeight="1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2:11" ht="15" customHeight="1">
      <c r="B168" s="130" t="s">
        <v>39</v>
      </c>
      <c r="C168" s="190">
        <v>43883</v>
      </c>
      <c r="D168" s="184" t="s">
        <v>276</v>
      </c>
      <c r="E168" s="269" t="s">
        <v>40</v>
      </c>
      <c r="F168" s="191" t="str">
        <f>'1st Division - Women'!A25</f>
        <v>1LW-23</v>
      </c>
      <c r="G168" s="191" t="str">
        <f>'1st Division - Women'!B25</f>
        <v>3rd Round</v>
      </c>
      <c r="H168" s="191" t="str">
        <f>'1st Division - Women'!C25</f>
        <v>Paola</v>
      </c>
      <c r="I168" s="191" t="str">
        <f>'1st Division - Women'!D25</f>
        <v>Phoenix EY</v>
      </c>
      <c r="J168" s="191">
        <f>'1st Division - Women'!E25</f>
        <v>0</v>
      </c>
      <c r="K168" s="191">
        <f>'1st Division - Women'!F25</f>
        <v>0</v>
      </c>
    </row>
    <row r="169" spans="2:11" ht="15" customHeight="1">
      <c r="B169" s="125" t="s">
        <v>39</v>
      </c>
      <c r="C169" s="189">
        <v>43883</v>
      </c>
      <c r="D169" s="267" t="s">
        <v>277</v>
      </c>
      <c r="E169" s="125" t="s">
        <v>40</v>
      </c>
      <c r="F169" s="158" t="str">
        <f>'Super League - Women'!A25</f>
        <v>SLW-23</v>
      </c>
      <c r="G169" s="158" t="str">
        <f>'Super League - Women'!B25</f>
        <v>3rd Round</v>
      </c>
      <c r="H169" s="158" t="str">
        <f>'Super League - Women'!C25</f>
        <v>Sliema</v>
      </c>
      <c r="I169" s="158" t="str">
        <f>'Super League - Women'!D25</f>
        <v>Fleur de Lys Royal Panda</v>
      </c>
      <c r="J169" s="158">
        <f>'Super League - Women'!E25</f>
        <v>0</v>
      </c>
      <c r="K169" s="158">
        <f>'Super League - Women'!F25</f>
        <v>0</v>
      </c>
    </row>
    <row r="170" spans="2:11" s="119" customFormat="1" ht="3.75" customHeight="1">
      <c r="B170" s="139"/>
      <c r="C170" s="199"/>
      <c r="D170" s="200"/>
      <c r="E170" s="139"/>
      <c r="F170" s="201"/>
      <c r="G170" s="201"/>
      <c r="H170" s="201"/>
      <c r="I170" s="201"/>
      <c r="J170" s="201"/>
      <c r="K170" s="201"/>
    </row>
    <row r="171" spans="2:11" s="119" customFormat="1" ht="15" customHeight="1">
      <c r="B171" s="167" t="s">
        <v>46</v>
      </c>
      <c r="C171" s="205">
        <v>43884</v>
      </c>
      <c r="D171" s="206" t="s">
        <v>276</v>
      </c>
      <c r="E171" s="168" t="s">
        <v>40</v>
      </c>
      <c r="F171" s="207" t="str">
        <f>'National Cup Women'!A6</f>
        <v>WNC-04</v>
      </c>
      <c r="G171" s="207" t="str">
        <f>'National Cup Women'!B6</f>
        <v>Semi Final 1</v>
      </c>
      <c r="H171" s="207" t="str">
        <f>'National Cup Women'!C6</f>
        <v>Winner WNC-01</v>
      </c>
      <c r="I171" s="207" t="str">
        <f>'National Cup Women'!D6</f>
        <v>Winner WNC-02</v>
      </c>
      <c r="J171" s="207">
        <f>'National Cup Women'!E6</f>
        <v>0</v>
      </c>
      <c r="K171" s="207">
        <f>'National Cup Women'!F6</f>
        <v>0</v>
      </c>
    </row>
    <row r="172" spans="2:11" s="119" customFormat="1" ht="15" customHeight="1">
      <c r="B172" s="139"/>
      <c r="C172" s="199"/>
      <c r="D172" s="200"/>
      <c r="E172" s="139"/>
      <c r="F172" s="201"/>
      <c r="G172" s="201"/>
      <c r="H172" s="201"/>
      <c r="I172" s="201"/>
      <c r="J172" s="201"/>
      <c r="K172" s="201"/>
    </row>
    <row r="173" spans="2:12" s="119" customFormat="1" ht="15" customHeight="1">
      <c r="B173" s="135" t="s">
        <v>39</v>
      </c>
      <c r="C173" s="202">
        <v>43890</v>
      </c>
      <c r="D173" s="203"/>
      <c r="E173" s="135" t="s">
        <v>40</v>
      </c>
      <c r="F173" s="271" t="s">
        <v>230</v>
      </c>
      <c r="G173" s="272"/>
      <c r="H173" s="272"/>
      <c r="I173" s="273"/>
      <c r="J173" s="204">
        <f>'1st Division - Women'!E25</f>
        <v>0</v>
      </c>
      <c r="K173" s="204">
        <f>'1st Division - Women'!F25</f>
        <v>0</v>
      </c>
      <c r="L173" s="255"/>
    </row>
    <row r="174" spans="2:11" s="119" customFormat="1" ht="3.75" customHeight="1">
      <c r="B174" s="139"/>
      <c r="C174" s="199"/>
      <c r="D174" s="200"/>
      <c r="E174" s="139"/>
      <c r="F174" s="201"/>
      <c r="G174" s="201"/>
      <c r="H174" s="201"/>
      <c r="I174" s="201"/>
      <c r="J174" s="201"/>
      <c r="K174" s="201"/>
    </row>
    <row r="175" spans="2:11" s="119" customFormat="1" ht="26.25" customHeight="1">
      <c r="B175" s="274" t="s">
        <v>239</v>
      </c>
      <c r="C175" s="275"/>
      <c r="D175" s="275"/>
      <c r="E175" s="275"/>
      <c r="F175" s="275"/>
      <c r="G175" s="275"/>
      <c r="H175" s="275"/>
      <c r="I175" s="275"/>
      <c r="J175" s="275"/>
      <c r="K175" s="275"/>
    </row>
    <row r="176" spans="2:11" s="119" customFormat="1" ht="3.75" customHeight="1">
      <c r="B176" s="139"/>
      <c r="C176" s="199"/>
      <c r="D176" s="200"/>
      <c r="E176" s="139"/>
      <c r="F176" s="201"/>
      <c r="G176" s="201"/>
      <c r="H176" s="201"/>
      <c r="I176" s="201"/>
      <c r="J176" s="201"/>
      <c r="K176" s="201"/>
    </row>
    <row r="177" spans="2:11" s="172" customFormat="1" ht="15" customHeight="1">
      <c r="B177" s="187" t="s">
        <v>46</v>
      </c>
      <c r="C177" s="231">
        <v>43891</v>
      </c>
      <c r="D177" s="188" t="s">
        <v>57</v>
      </c>
      <c r="E177" s="187" t="s">
        <v>40</v>
      </c>
      <c r="F177" s="222" t="str">
        <f>'Under 14 League Women Category '!A18</f>
        <v>U14LW-16</v>
      </c>
      <c r="G177" s="222" t="str">
        <f>'Under 14 League Women Category '!B18</f>
        <v>1st Round</v>
      </c>
      <c r="H177" s="222" t="str">
        <f>'Under 14 League Women Category '!C18</f>
        <v>BKVC</v>
      </c>
      <c r="I177" s="222" t="str">
        <f>'Under 14 League Women Category '!D18</f>
        <v>Swieqi Phoenix Ninjas</v>
      </c>
      <c r="J177" s="222">
        <f>'Under 14 League Women Category '!E18</f>
        <v>0</v>
      </c>
      <c r="K177" s="222">
        <f>'Under 14 League Women Category '!F18</f>
        <v>0</v>
      </c>
    </row>
    <row r="178" spans="2:11" s="172" customFormat="1" ht="15" customHeight="1">
      <c r="B178" s="187" t="s">
        <v>46</v>
      </c>
      <c r="C178" s="231">
        <v>43891</v>
      </c>
      <c r="D178" s="188" t="s">
        <v>57</v>
      </c>
      <c r="E178" s="187" t="s">
        <v>40</v>
      </c>
      <c r="F178" s="222" t="str">
        <f>'Under 14 League Women Category '!A19</f>
        <v>U14LW-17</v>
      </c>
      <c r="G178" s="222" t="str">
        <f>'Under 14 League Women Category '!B19</f>
        <v>1st Round</v>
      </c>
      <c r="H178" s="222" t="str">
        <f>'Under 14 League Women Category '!C19</f>
        <v>Flyers</v>
      </c>
      <c r="I178" s="222" t="str">
        <f>'Under 14 League Women Category '!D19</f>
        <v>Falcons</v>
      </c>
      <c r="J178" s="222">
        <f>'Under 14 League Women Category '!E19</f>
        <v>0</v>
      </c>
      <c r="K178" s="222">
        <f>'Under 14 League Women Category '!F19</f>
        <v>0</v>
      </c>
    </row>
    <row r="179" spans="2:11" s="172" customFormat="1" ht="15" customHeight="1">
      <c r="B179" s="187" t="s">
        <v>46</v>
      </c>
      <c r="C179" s="231">
        <v>43891</v>
      </c>
      <c r="D179" s="188" t="s">
        <v>57</v>
      </c>
      <c r="E179" s="187" t="s">
        <v>40</v>
      </c>
      <c r="F179" s="222" t="str">
        <f>'Under 14 League Women Category '!A20</f>
        <v>U14LW-18</v>
      </c>
      <c r="G179" s="222" t="str">
        <f>'Under 14 League Women Category '!B20</f>
        <v>1st Round</v>
      </c>
      <c r="H179" s="222" t="str">
        <f>'Under 14 League Women Category '!C20</f>
        <v>Paola</v>
      </c>
      <c r="I179" s="222" t="str">
        <f>'Under 14 League Women Category '!D20</f>
        <v>Swieqi Phoenix Young Stars</v>
      </c>
      <c r="J179" s="222">
        <f>'Under 14 League Women Category '!E20</f>
        <v>0</v>
      </c>
      <c r="K179" s="222">
        <f>'Under 14 League Women Category '!F20</f>
        <v>0</v>
      </c>
    </row>
    <row r="180" spans="2:11" s="172" customFormat="1" ht="15" customHeight="1">
      <c r="B180" s="211" t="s">
        <v>46</v>
      </c>
      <c r="C180" s="212">
        <v>43891</v>
      </c>
      <c r="D180" s="213" t="s">
        <v>265</v>
      </c>
      <c r="E180" s="219" t="s">
        <v>40</v>
      </c>
      <c r="F180" s="230" t="str">
        <f>'Under 16 League - Women'!A20</f>
        <v>U16LW-18</v>
      </c>
      <c r="G180" s="230" t="str">
        <f>'Under 16 League - Women'!B20</f>
        <v>2nd Round</v>
      </c>
      <c r="H180" s="230" t="str">
        <f>'Under 16 League - Women'!C20</f>
        <v>Paola</v>
      </c>
      <c r="I180" s="230" t="str">
        <f>'Under 16 League - Women'!D20</f>
        <v>BKVC</v>
      </c>
      <c r="J180" s="230">
        <f>'Under 16 League - Women'!E20</f>
        <v>0</v>
      </c>
      <c r="K180" s="230">
        <f>'Under 16 League - Women'!F20</f>
        <v>0</v>
      </c>
    </row>
    <row r="181" spans="2:11" s="172" customFormat="1" ht="15" customHeight="1">
      <c r="B181" s="211" t="s">
        <v>46</v>
      </c>
      <c r="C181" s="212">
        <v>43891</v>
      </c>
      <c r="D181" s="213" t="s">
        <v>265</v>
      </c>
      <c r="E181" s="219" t="s">
        <v>40</v>
      </c>
      <c r="F181" s="230" t="str">
        <f>'Under 16 League - Women'!A21</f>
        <v>U16LW-19</v>
      </c>
      <c r="G181" s="230" t="str">
        <f>'Under 16 League - Women'!B21</f>
        <v>2nd Round</v>
      </c>
      <c r="H181" s="230" t="str">
        <f>'Under 16 League - Women'!C21</f>
        <v>Swieqi Phoenix Challengers</v>
      </c>
      <c r="I181" s="230" t="str">
        <f>'Under 16 League - Women'!D21</f>
        <v>Flyers</v>
      </c>
      <c r="J181" s="230">
        <f>'Under 16 League - Women'!E21</f>
        <v>0</v>
      </c>
      <c r="K181" s="230">
        <f>'Under 16 League - Women'!F21</f>
        <v>0</v>
      </c>
    </row>
    <row r="182" spans="2:11" s="119" customFormat="1" ht="15" customHeight="1">
      <c r="B182" s="169" t="s">
        <v>46</v>
      </c>
      <c r="C182" s="208">
        <v>43891</v>
      </c>
      <c r="D182" s="206" t="s">
        <v>276</v>
      </c>
      <c r="E182" s="169" t="s">
        <v>40</v>
      </c>
      <c r="F182" s="209" t="str">
        <f>'National Cup Women'!A7</f>
        <v>WNC-05</v>
      </c>
      <c r="G182" s="209" t="str">
        <f>'National Cup Women'!B7</f>
        <v>Semi Final 2</v>
      </c>
      <c r="H182" s="209" t="str">
        <f>'National Cup Women'!C7</f>
        <v>Winner WNC-03</v>
      </c>
      <c r="I182" s="209" t="str">
        <f>'National Cup Women'!D7</f>
        <v>Fleur de Lys</v>
      </c>
      <c r="J182" s="209">
        <f>'National Cup Women'!E7</f>
        <v>0</v>
      </c>
      <c r="K182" s="209">
        <f>'National Cup Women'!F7</f>
        <v>0</v>
      </c>
    </row>
    <row r="183" spans="2:11" s="119" customFormat="1" ht="15" customHeight="1">
      <c r="B183" s="139"/>
      <c r="C183" s="199"/>
      <c r="D183" s="200"/>
      <c r="E183" s="139"/>
      <c r="F183" s="201"/>
      <c r="G183" s="201"/>
      <c r="H183" s="201"/>
      <c r="I183" s="201"/>
      <c r="J183" s="201"/>
      <c r="K183" s="201"/>
    </row>
    <row r="184" spans="2:11" s="119" customFormat="1" ht="15" customHeight="1">
      <c r="B184" s="125" t="s">
        <v>39</v>
      </c>
      <c r="C184" s="189">
        <v>43897</v>
      </c>
      <c r="D184" s="240" t="s">
        <v>276</v>
      </c>
      <c r="E184" s="125" t="s">
        <v>40</v>
      </c>
      <c r="F184" s="158" t="str">
        <f>'Super League - Women'!A26</f>
        <v>SLW-24</v>
      </c>
      <c r="G184" s="158" t="str">
        <f>'Super League - Women'!B26</f>
        <v>3rd Round</v>
      </c>
      <c r="H184" s="158" t="str">
        <f>'Super League - Women'!C26</f>
        <v>Flyers</v>
      </c>
      <c r="I184" s="158" t="str">
        <f>'Super League - Women'!D26</f>
        <v>Phoenix Yobetit</v>
      </c>
      <c r="J184" s="158">
        <f>'Super League - Women'!E26</f>
        <v>0</v>
      </c>
      <c r="K184" s="158">
        <f>'Super League - Women'!F26</f>
        <v>0</v>
      </c>
    </row>
    <row r="185" spans="2:11" s="119" customFormat="1" ht="15" customHeight="1">
      <c r="B185" s="130" t="s">
        <v>39</v>
      </c>
      <c r="C185" s="190">
        <v>43897</v>
      </c>
      <c r="D185" s="184" t="s">
        <v>277</v>
      </c>
      <c r="E185" s="130" t="s">
        <v>40</v>
      </c>
      <c r="F185" s="191" t="str">
        <f>'1st Division - Women'!A26</f>
        <v>1LW-24</v>
      </c>
      <c r="G185" s="191" t="str">
        <f>'1st Division - Women'!B26</f>
        <v>3rd Round</v>
      </c>
      <c r="H185" s="191" t="str">
        <f>'1st Division - Women'!C26</f>
        <v>Mellieha Tritons</v>
      </c>
      <c r="I185" s="191" t="str">
        <f>'1st Division - Women'!D26</f>
        <v>Mgarr Volley</v>
      </c>
      <c r="J185" s="191">
        <f>'1st Division - Women'!E26</f>
        <v>0</v>
      </c>
      <c r="K185" s="191">
        <f>'1st Division - Women'!F26</f>
        <v>0</v>
      </c>
    </row>
    <row r="186" spans="2:11" s="119" customFormat="1" ht="3.75" customHeight="1">
      <c r="B186" s="139"/>
      <c r="C186" s="199"/>
      <c r="D186" s="200"/>
      <c r="E186" s="139"/>
      <c r="F186" s="201"/>
      <c r="G186" s="201"/>
      <c r="H186" s="201"/>
      <c r="I186" s="201"/>
      <c r="J186" s="201"/>
      <c r="K186" s="201"/>
    </row>
    <row r="187" spans="2:11" s="172" customFormat="1" ht="14.25" customHeight="1">
      <c r="B187" s="187" t="s">
        <v>46</v>
      </c>
      <c r="C187" s="198">
        <v>68</v>
      </c>
      <c r="D187" s="188" t="s">
        <v>57</v>
      </c>
      <c r="E187" s="187" t="s">
        <v>40</v>
      </c>
      <c r="F187" s="222" t="str">
        <f>'Under 14 League Women Category '!A11</f>
        <v>U14LW-09</v>
      </c>
      <c r="G187" s="222" t="str">
        <f>'Under 14 League Women Category '!B11</f>
        <v>1st Round</v>
      </c>
      <c r="H187" s="222" t="str">
        <f>'Under 14 League Women Category '!C11</f>
        <v>BKVC</v>
      </c>
      <c r="I187" s="222" t="str">
        <f>'Under 14 League Women Category '!D11</f>
        <v>Falcons</v>
      </c>
      <c r="J187" s="222">
        <f>'Under 14 League Women Category '!E11</f>
        <v>0</v>
      </c>
      <c r="K187" s="222">
        <f>'Under 14 League Women Category '!F11</f>
        <v>0</v>
      </c>
    </row>
    <row r="188" spans="2:11" s="172" customFormat="1" ht="14.25" customHeight="1">
      <c r="B188" s="187" t="s">
        <v>46</v>
      </c>
      <c r="C188" s="198">
        <v>68</v>
      </c>
      <c r="D188" s="188" t="s">
        <v>57</v>
      </c>
      <c r="E188" s="233" t="s">
        <v>40</v>
      </c>
      <c r="F188" s="234" t="str">
        <f>'Under 14 League Women Category '!A22</f>
        <v>U14LW-20</v>
      </c>
      <c r="G188" s="234" t="str">
        <f>'Under 14 League Women Category '!B22</f>
        <v>1st Round</v>
      </c>
      <c r="H188" s="234" t="str">
        <f>'Under 14 League Women Category '!C22</f>
        <v>Swieqi Phoenix Ninjas</v>
      </c>
      <c r="I188" s="234" t="str">
        <f>'Under 14 League Women Category '!D22</f>
        <v>Paola</v>
      </c>
      <c r="J188" s="234">
        <f>'Under 14 League Women Category '!E22</f>
        <v>0</v>
      </c>
      <c r="K188" s="234">
        <f>'Under 14 League Women Category '!F22</f>
        <v>0</v>
      </c>
    </row>
    <row r="189" spans="2:11" s="172" customFormat="1" ht="14.25" customHeight="1">
      <c r="B189" s="187" t="s">
        <v>46</v>
      </c>
      <c r="C189" s="198">
        <v>68</v>
      </c>
      <c r="D189" s="188" t="s">
        <v>57</v>
      </c>
      <c r="E189" s="233" t="s">
        <v>40</v>
      </c>
      <c r="F189" s="234" t="str">
        <f>'Under 14 League Women Category '!A23</f>
        <v>U14LW-21</v>
      </c>
      <c r="G189" s="234" t="str">
        <f>'Under 14 League Women Category '!B23</f>
        <v>1st Round</v>
      </c>
      <c r="H189" s="234" t="str">
        <f>'Under 14 League Women Category '!C23</f>
        <v>Swieqi Phoenix Young Stars</v>
      </c>
      <c r="I189" s="234" t="str">
        <f>'Under 14 League Women Category '!D23</f>
        <v>Flyers</v>
      </c>
      <c r="J189" s="234">
        <f>'Under 14 League Women Category '!E23</f>
        <v>0</v>
      </c>
      <c r="K189" s="234">
        <f>'Under 14 League Women Category '!F23</f>
        <v>0</v>
      </c>
    </row>
    <row r="190" spans="2:11" s="172" customFormat="1" ht="14.25" customHeight="1">
      <c r="B190" s="187" t="s">
        <v>46</v>
      </c>
      <c r="C190" s="198">
        <v>68</v>
      </c>
      <c r="D190" s="188" t="s">
        <v>278</v>
      </c>
      <c r="E190" s="233" t="s">
        <v>40</v>
      </c>
      <c r="F190" s="234" t="str">
        <f>'Under 14 League Women Category '!A24</f>
        <v>U14LW-22</v>
      </c>
      <c r="G190" s="234" t="str">
        <f>'Under 14 League Women Category '!B24</f>
        <v>2nd Round</v>
      </c>
      <c r="H190" s="234" t="str">
        <f>'Under 14 League Women Category '!C24</f>
        <v>BKVC</v>
      </c>
      <c r="I190" s="234" t="str">
        <f>'Under 14 League Women Category '!D24</f>
        <v>Paola</v>
      </c>
      <c r="J190" s="234">
        <f>'Under 14 League Women Category '!E24</f>
        <v>0</v>
      </c>
      <c r="K190" s="234">
        <f>'Under 14 League Women Category '!F24</f>
        <v>0</v>
      </c>
    </row>
    <row r="191" spans="2:11" s="172" customFormat="1" ht="14.25" customHeight="1">
      <c r="B191" s="187" t="s">
        <v>46</v>
      </c>
      <c r="C191" s="198">
        <v>68</v>
      </c>
      <c r="D191" s="188" t="s">
        <v>278</v>
      </c>
      <c r="E191" s="233" t="s">
        <v>40</v>
      </c>
      <c r="F191" s="234" t="str">
        <f>'Under 14 League Women Category '!A25</f>
        <v>U14LW-23</v>
      </c>
      <c r="G191" s="234" t="str">
        <f>'Under 14 League Women Category '!B25</f>
        <v>2nd Round</v>
      </c>
      <c r="H191" s="234" t="str">
        <f>'Under 14 League Women Category '!C25</f>
        <v>Fleur de Lys</v>
      </c>
      <c r="I191" s="234" t="str">
        <f>'Under 14 League Women Category '!D25</f>
        <v>Swieqi Phoenix Young Stars</v>
      </c>
      <c r="J191" s="234">
        <f>'Under 14 League Women Category '!E25</f>
        <v>0</v>
      </c>
      <c r="K191" s="234">
        <f>'Under 14 League Women Category '!F25</f>
        <v>0</v>
      </c>
    </row>
    <row r="192" spans="2:11" s="172" customFormat="1" ht="14.25" customHeight="1">
      <c r="B192" s="187" t="s">
        <v>46</v>
      </c>
      <c r="C192" s="198">
        <v>68</v>
      </c>
      <c r="D192" s="188" t="s">
        <v>278</v>
      </c>
      <c r="E192" s="233" t="s">
        <v>40</v>
      </c>
      <c r="F192" s="234" t="str">
        <f>'Under 14 League Women Category '!A26</f>
        <v>U14LW-24</v>
      </c>
      <c r="G192" s="234" t="str">
        <f>'Under 14 League Women Category '!B26</f>
        <v>2nd Round</v>
      </c>
      <c r="H192" s="234" t="str">
        <f>'Under 14 League Women Category '!C26</f>
        <v>Swieqi Phoenix Ninjas</v>
      </c>
      <c r="I192" s="234" t="str">
        <f>'Under 14 League Women Category '!D26</f>
        <v>Flyers</v>
      </c>
      <c r="J192" s="234">
        <f>'Under 14 League Women Category '!E26</f>
        <v>0</v>
      </c>
      <c r="K192" s="234">
        <f>'Under 14 League Women Category '!F26</f>
        <v>0</v>
      </c>
    </row>
    <row r="193" spans="2:11" s="172" customFormat="1" ht="14.25" customHeight="1">
      <c r="B193" s="211" t="s">
        <v>46</v>
      </c>
      <c r="C193" s="212">
        <v>43898</v>
      </c>
      <c r="D193" s="213" t="s">
        <v>270</v>
      </c>
      <c r="E193" s="219" t="s">
        <v>40</v>
      </c>
      <c r="F193" s="230" t="str">
        <f>'Under 16 League - Women'!A22</f>
        <v>U16LW-20</v>
      </c>
      <c r="G193" s="230" t="str">
        <f>'Under 16 League - Women'!B22</f>
        <v>2nd Round</v>
      </c>
      <c r="H193" s="230" t="str">
        <f>'Under 16 League - Women'!C22</f>
        <v>BKVC</v>
      </c>
      <c r="I193" s="230" t="str">
        <f>'Under 16 League - Women'!D22</f>
        <v>Fleur de Lys</v>
      </c>
      <c r="J193" s="230">
        <f>'Under 16 League - Women'!E22</f>
        <v>0</v>
      </c>
      <c r="K193" s="230">
        <f>'Under 16 League - Women'!F22</f>
        <v>0</v>
      </c>
    </row>
    <row r="194" spans="2:11" s="221" customFormat="1" ht="14.25" customHeight="1">
      <c r="B194" s="211" t="s">
        <v>46</v>
      </c>
      <c r="C194" s="212">
        <v>43898</v>
      </c>
      <c r="D194" s="213" t="s">
        <v>270</v>
      </c>
      <c r="E194" s="219" t="s">
        <v>40</v>
      </c>
      <c r="F194" s="230" t="str">
        <f>'Under 16 League - Women'!A23</f>
        <v>U16LW-21</v>
      </c>
      <c r="G194" s="230" t="str">
        <f>'Under 16 League - Women'!B23</f>
        <v>2nd Round</v>
      </c>
      <c r="H194" s="230" t="str">
        <f>'Under 16 League - Women'!C23</f>
        <v>Swieqi Phoenix Block N' Roll</v>
      </c>
      <c r="I194" s="230" t="str">
        <f>'Under 16 League - Women'!D23</f>
        <v>Paola</v>
      </c>
      <c r="J194" s="230">
        <f>'Under 16 League - Women'!E23</f>
        <v>0</v>
      </c>
      <c r="K194" s="230">
        <f>'Under 16 League - Women'!F23</f>
        <v>0</v>
      </c>
    </row>
    <row r="195" spans="2:11" s="119" customFormat="1" ht="15" customHeight="1">
      <c r="B195" s="169" t="s">
        <v>46</v>
      </c>
      <c r="C195" s="208">
        <v>43898</v>
      </c>
      <c r="D195" s="206" t="s">
        <v>276</v>
      </c>
      <c r="E195" s="169" t="s">
        <v>40</v>
      </c>
      <c r="F195" s="209" t="str">
        <f>'National Cup Women'!A8</f>
        <v>WNC-06</v>
      </c>
      <c r="G195" s="209" t="str">
        <f>'National Cup Women'!B8</f>
        <v>Final 1</v>
      </c>
      <c r="H195" s="209" t="str">
        <f>'National Cup Women'!C8</f>
        <v>Winner WNC-05</v>
      </c>
      <c r="I195" s="209" t="str">
        <f>'National Cup Women'!D8</f>
        <v>Winner WNC-04</v>
      </c>
      <c r="J195" s="209">
        <f>'National Cup Women'!E8</f>
        <v>0</v>
      </c>
      <c r="K195" s="209">
        <f>'National Cup Women'!F8</f>
        <v>0</v>
      </c>
    </row>
    <row r="196" spans="2:12" s="119" customFormat="1" ht="15" customHeight="1">
      <c r="B196" s="139"/>
      <c r="C196" s="199"/>
      <c r="D196" s="200"/>
      <c r="E196" s="139"/>
      <c r="F196" s="201"/>
      <c r="G196" s="201"/>
      <c r="H196" s="201"/>
      <c r="I196" s="201"/>
      <c r="J196" s="201"/>
      <c r="K196" s="201"/>
      <c r="L196" s="255"/>
    </row>
    <row r="197" spans="2:11" s="119" customFormat="1" ht="15" customHeight="1">
      <c r="B197" s="247" t="s">
        <v>39</v>
      </c>
      <c r="C197" s="248">
        <v>43904</v>
      </c>
      <c r="D197" s="206" t="s">
        <v>276</v>
      </c>
      <c r="E197" s="247" t="s">
        <v>40</v>
      </c>
      <c r="F197" s="249" t="str">
        <f>'National Cup Women'!A9</f>
        <v>WNC-07</v>
      </c>
      <c r="G197" s="249" t="str">
        <f>'National Cup Women'!B9</f>
        <v>Final 2</v>
      </c>
      <c r="H197" s="249" t="str">
        <f>'National Cup Women'!C9</f>
        <v>Winner WNC-04</v>
      </c>
      <c r="I197" s="249" t="str">
        <f>'National Cup Women'!D9</f>
        <v>Winner WNC-05</v>
      </c>
      <c r="J197" s="249">
        <f>'National Cup Women'!E9</f>
        <v>0</v>
      </c>
      <c r="K197" s="249">
        <f>'National Cup Women'!F9</f>
        <v>0</v>
      </c>
    </row>
    <row r="198" spans="2:11" s="226" customFormat="1" ht="3.75" customHeight="1">
      <c r="B198" s="139"/>
      <c r="C198" s="199"/>
      <c r="D198" s="200"/>
      <c r="E198" s="139"/>
      <c r="F198" s="201"/>
      <c r="G198" s="201"/>
      <c r="H198" s="201"/>
      <c r="I198" s="201"/>
      <c r="J198" s="201"/>
      <c r="K198" s="201"/>
    </row>
    <row r="199" spans="2:11" s="172" customFormat="1" ht="15" customHeight="1">
      <c r="B199" s="250" t="s">
        <v>46</v>
      </c>
      <c r="C199" s="231">
        <v>75</v>
      </c>
      <c r="D199" s="251" t="s">
        <v>57</v>
      </c>
      <c r="E199" s="250" t="s">
        <v>40</v>
      </c>
      <c r="F199" s="252" t="str">
        <f>'Under 14 League Women Category '!A27</f>
        <v>U14LW-25</v>
      </c>
      <c r="G199" s="252" t="str">
        <f>'Under 14 League Women Category '!B27</f>
        <v>2nd Round</v>
      </c>
      <c r="H199" s="252" t="str">
        <f>'Under 14 League Women Category '!C27</f>
        <v>BKVC</v>
      </c>
      <c r="I199" s="252" t="str">
        <f>'Under 14 League Women Category '!D27</f>
        <v>Fleur de Lys</v>
      </c>
      <c r="J199" s="252">
        <f>'Under 14 League Women Category '!E27</f>
        <v>0</v>
      </c>
      <c r="K199" s="252">
        <f>'Under 14 League Women Category '!F27</f>
        <v>0</v>
      </c>
    </row>
    <row r="200" spans="2:11" s="172" customFormat="1" ht="15" customHeight="1">
      <c r="B200" s="250" t="s">
        <v>46</v>
      </c>
      <c r="C200" s="231">
        <v>75</v>
      </c>
      <c r="D200" s="251" t="s">
        <v>57</v>
      </c>
      <c r="E200" s="250" t="s">
        <v>40</v>
      </c>
      <c r="F200" s="252" t="str">
        <f>'Under 14 League Women Category '!A28</f>
        <v>U14LW-26</v>
      </c>
      <c r="G200" s="252" t="str">
        <f>'Under 14 League Women Category '!B28</f>
        <v>2nd Round</v>
      </c>
      <c r="H200" s="252" t="str">
        <f>'Under 14 League Women Category '!C28</f>
        <v>Falcons</v>
      </c>
      <c r="I200" s="252" t="str">
        <f>'Under 14 League Women Category '!D28</f>
        <v>Swieqi Phoenix Ninjas</v>
      </c>
      <c r="J200" s="252">
        <f>'Under 14 League Women Category '!E28</f>
        <v>0</v>
      </c>
      <c r="K200" s="252">
        <f>'Under 14 League Women Category '!F28</f>
        <v>0</v>
      </c>
    </row>
    <row r="201" spans="2:11" s="172" customFormat="1" ht="15" customHeight="1">
      <c r="B201" s="223" t="s">
        <v>46</v>
      </c>
      <c r="C201" s="224">
        <v>75</v>
      </c>
      <c r="D201" s="225" t="s">
        <v>57</v>
      </c>
      <c r="E201" s="223" t="s">
        <v>40</v>
      </c>
      <c r="F201" s="232" t="str">
        <f>'Under 14 League Women Category '!A29</f>
        <v>U14LW-27</v>
      </c>
      <c r="G201" s="232" t="str">
        <f>'Under 14 League Women Category '!B29</f>
        <v>2nd Round</v>
      </c>
      <c r="H201" s="232" t="str">
        <f>'Under 14 League Women Category '!C29</f>
        <v>Flyers</v>
      </c>
      <c r="I201" s="232" t="str">
        <f>'Under 14 League Women Category '!D29</f>
        <v>Paola</v>
      </c>
      <c r="J201" s="232">
        <f>'Under 14 League Women Category '!E29</f>
        <v>0</v>
      </c>
      <c r="K201" s="232">
        <f>'Under 14 League Women Category '!F29</f>
        <v>0</v>
      </c>
    </row>
    <row r="202" spans="2:11" s="172" customFormat="1" ht="15" customHeight="1">
      <c r="B202" s="187" t="s">
        <v>46</v>
      </c>
      <c r="C202" s="224">
        <v>75</v>
      </c>
      <c r="D202" s="188" t="s">
        <v>278</v>
      </c>
      <c r="E202" s="187" t="s">
        <v>40</v>
      </c>
      <c r="F202" s="232" t="str">
        <f>'Under 14 League Women Category '!A30</f>
        <v>U14LW-28</v>
      </c>
      <c r="G202" s="232" t="str">
        <f>'Under 14 League Women Category '!B30</f>
        <v>2nd Round</v>
      </c>
      <c r="H202" s="232" t="str">
        <f>'Under 14 League Women Category '!C30</f>
        <v>Swieqi Phoenix Ninjas</v>
      </c>
      <c r="I202" s="232" t="str">
        <f>'Under 14 League Women Category '!D30</f>
        <v>Swieqi Phoenix Young Stars</v>
      </c>
      <c r="J202" s="232">
        <f>'Under 14 League Women Category '!E30</f>
        <v>0</v>
      </c>
      <c r="K202" s="232">
        <f>'Under 14 League Women Category '!F30</f>
        <v>0</v>
      </c>
    </row>
    <row r="203" spans="2:11" s="172" customFormat="1" ht="15" customHeight="1">
      <c r="B203" s="187" t="s">
        <v>46</v>
      </c>
      <c r="C203" s="224">
        <v>75</v>
      </c>
      <c r="D203" s="188" t="s">
        <v>278</v>
      </c>
      <c r="E203" s="187" t="s">
        <v>40</v>
      </c>
      <c r="F203" s="232" t="str">
        <f>'Under 14 League Women Category '!A31</f>
        <v>U14LW-29</v>
      </c>
      <c r="G203" s="232" t="str">
        <f>'Under 14 League Women Category '!B31</f>
        <v>2nd Round</v>
      </c>
      <c r="H203" s="232" t="str">
        <f>'Under 14 League Women Category '!C31</f>
        <v>Paola</v>
      </c>
      <c r="I203" s="232" t="str">
        <f>'Under 14 League Women Category '!D31</f>
        <v>Fleur de Lys</v>
      </c>
      <c r="J203" s="232">
        <f>'Under 14 League Women Category '!E31</f>
        <v>0</v>
      </c>
      <c r="K203" s="232">
        <f>'Under 14 League Women Category '!F31</f>
        <v>0</v>
      </c>
    </row>
    <row r="204" spans="2:11" s="172" customFormat="1" ht="15" customHeight="1">
      <c r="B204" s="187" t="s">
        <v>46</v>
      </c>
      <c r="C204" s="224">
        <v>75</v>
      </c>
      <c r="D204" s="188" t="s">
        <v>278</v>
      </c>
      <c r="E204" s="187" t="s">
        <v>40</v>
      </c>
      <c r="F204" s="232" t="str">
        <f>'Under 14 League Women Category '!A32</f>
        <v>U14LW-30</v>
      </c>
      <c r="G204" s="232" t="str">
        <f>'Under 14 League Women Category '!B32</f>
        <v>2nd Round</v>
      </c>
      <c r="H204" s="232" t="str">
        <f>'Under 14 League Women Category '!C32</f>
        <v>Falcons</v>
      </c>
      <c r="I204" s="232" t="str">
        <f>'Under 14 League Women Category '!D32</f>
        <v>BKVC</v>
      </c>
      <c r="J204" s="232">
        <f>'Under 14 League Women Category '!E32</f>
        <v>0</v>
      </c>
      <c r="K204" s="232">
        <f>'Under 14 League Women Category '!F32</f>
        <v>0</v>
      </c>
    </row>
    <row r="205" spans="2:11" s="172" customFormat="1" ht="15" customHeight="1">
      <c r="B205" s="211" t="s">
        <v>46</v>
      </c>
      <c r="C205" s="212">
        <v>43905</v>
      </c>
      <c r="D205" s="213" t="s">
        <v>270</v>
      </c>
      <c r="E205" s="219" t="s">
        <v>40</v>
      </c>
      <c r="F205" s="230" t="str">
        <f>'Under 16 League - Women'!A24</f>
        <v>U16LW-22</v>
      </c>
      <c r="G205" s="230" t="str">
        <f>'Under 16 League - Women'!B24</f>
        <v>2nd Round</v>
      </c>
      <c r="H205" s="230" t="str">
        <f>'Under 16 League - Women'!C24</f>
        <v>Flyers</v>
      </c>
      <c r="I205" s="230" t="str">
        <f>'Under 16 League - Women'!D24</f>
        <v>Fleur de Lys</v>
      </c>
      <c r="J205" s="230">
        <f>'Under 16 League - Women'!E24</f>
        <v>0</v>
      </c>
      <c r="K205" s="230">
        <f>'Under 16 League - Women'!F24</f>
        <v>0</v>
      </c>
    </row>
    <row r="206" spans="2:11" s="221" customFormat="1" ht="15" customHeight="1">
      <c r="B206" s="211" t="s">
        <v>46</v>
      </c>
      <c r="C206" s="212">
        <v>43905</v>
      </c>
      <c r="D206" s="213" t="s">
        <v>270</v>
      </c>
      <c r="E206" s="219" t="s">
        <v>40</v>
      </c>
      <c r="F206" s="230" t="str">
        <f>'Under 16 League - Women'!A25</f>
        <v>U16LW-23</v>
      </c>
      <c r="G206" s="230" t="str">
        <f>'Under 16 League - Women'!B25</f>
        <v>2nd Round</v>
      </c>
      <c r="H206" s="230" t="str">
        <f>'Under 16 League - Women'!C25</f>
        <v>Paola</v>
      </c>
      <c r="I206" s="230" t="str">
        <f>'Under 16 League - Women'!D25</f>
        <v>Swieqi Phoenix Challengers</v>
      </c>
      <c r="J206" s="230">
        <f>'Under 16 League - Women'!E25</f>
        <v>0</v>
      </c>
      <c r="K206" s="230">
        <f>'Under 16 League - Women'!F25</f>
        <v>0</v>
      </c>
    </row>
    <row r="207" spans="2:11" s="119" customFormat="1" ht="15" customHeight="1">
      <c r="B207" s="169" t="s">
        <v>46</v>
      </c>
      <c r="C207" s="208">
        <v>43905</v>
      </c>
      <c r="D207" s="206" t="s">
        <v>276</v>
      </c>
      <c r="E207" s="169" t="s">
        <v>40</v>
      </c>
      <c r="F207" s="209" t="str">
        <f>'National Cup Women'!A10</f>
        <v>WNC-08</v>
      </c>
      <c r="G207" s="209" t="str">
        <f>'National Cup Women'!B10</f>
        <v>Final 3 (If Needed)</v>
      </c>
      <c r="H207" s="209" t="str">
        <f>'National Cup Women'!C10</f>
        <v>Winner WNC-05</v>
      </c>
      <c r="I207" s="209" t="str">
        <f>'National Cup Women'!D10</f>
        <v>Winner WNC-04</v>
      </c>
      <c r="J207" s="209">
        <f>'National Cup Women'!E10</f>
        <v>0</v>
      </c>
      <c r="K207" s="209">
        <f>'National Cup Women'!F10</f>
        <v>0</v>
      </c>
    </row>
    <row r="208" spans="2:11" ht="15" customHeight="1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</row>
    <row r="209" spans="2:12" ht="15" customHeight="1">
      <c r="B209" s="130" t="s">
        <v>39</v>
      </c>
      <c r="C209" s="190">
        <v>43911</v>
      </c>
      <c r="D209" s="183" t="s">
        <v>276</v>
      </c>
      <c r="E209" s="130" t="s">
        <v>40</v>
      </c>
      <c r="F209" s="191" t="str">
        <f>'1st Division - Women'!A27</f>
        <v>1LW-25</v>
      </c>
      <c r="G209" s="191" t="str">
        <f>'1st Division - Women'!B27</f>
        <v>3rd Round</v>
      </c>
      <c r="H209" s="191" t="str">
        <f>'1st Division - Women'!C27</f>
        <v>BKVC</v>
      </c>
      <c r="I209" s="191" t="str">
        <f>'1st Division - Women'!D27</f>
        <v>Paola</v>
      </c>
      <c r="J209" s="191">
        <f>'1st Division - Women'!E27</f>
        <v>0</v>
      </c>
      <c r="K209" s="191">
        <f>'1st Division - Women'!F27</f>
        <v>0</v>
      </c>
      <c r="L209" s="255"/>
    </row>
    <row r="210" spans="2:11" ht="15" customHeight="1">
      <c r="B210" s="125" t="s">
        <v>39</v>
      </c>
      <c r="C210" s="189">
        <v>43911</v>
      </c>
      <c r="D210" s="182" t="s">
        <v>277</v>
      </c>
      <c r="E210" s="125" t="s">
        <v>40</v>
      </c>
      <c r="F210" s="158" t="str">
        <f>'Super League - Women'!A27</f>
        <v>SLW-25</v>
      </c>
      <c r="G210" s="158" t="str">
        <f>'Super League - Women'!B27</f>
        <v>3rd Round</v>
      </c>
      <c r="H210" s="158" t="str">
        <f>'Super League - Women'!C27</f>
        <v>Falcons</v>
      </c>
      <c r="I210" s="158" t="str">
        <f>'Super League - Women'!D27</f>
        <v>Sliema</v>
      </c>
      <c r="J210" s="158">
        <f>'Super League - Women'!E27</f>
        <v>0</v>
      </c>
      <c r="K210" s="158">
        <f>'Super League - Women'!F27</f>
        <v>0</v>
      </c>
    </row>
    <row r="211" spans="2:11" ht="3.75" customHeight="1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</row>
    <row r="212" spans="2:11" s="172" customFormat="1" ht="14.25" customHeight="1">
      <c r="B212" s="187" t="s">
        <v>46</v>
      </c>
      <c r="C212" s="224">
        <v>82</v>
      </c>
      <c r="D212" s="188" t="s">
        <v>57</v>
      </c>
      <c r="E212" s="187" t="s">
        <v>40</v>
      </c>
      <c r="F212" s="232" t="str">
        <f>'Under 14 League Women Category '!A33</f>
        <v>U14LW-31</v>
      </c>
      <c r="G212" s="232" t="str">
        <f>'Under 14 League Women Category '!B33</f>
        <v>2nd Round</v>
      </c>
      <c r="H212" s="232" t="str">
        <f>'Under 14 League Women Category '!C33</f>
        <v>Fleur de Lys</v>
      </c>
      <c r="I212" s="232" t="str">
        <f>'Under 14 League Women Category '!D33</f>
        <v>Swieqi Phoenix Ninjas</v>
      </c>
      <c r="J212" s="232">
        <f>'Under 14 League Women Category '!E33</f>
        <v>0</v>
      </c>
      <c r="K212" s="232">
        <f>'Under 14 League Women Category '!F33</f>
        <v>0</v>
      </c>
    </row>
    <row r="213" spans="2:11" s="172" customFormat="1" ht="14.25" customHeight="1">
      <c r="B213" s="187" t="s">
        <v>46</v>
      </c>
      <c r="C213" s="224">
        <v>82</v>
      </c>
      <c r="D213" s="188" t="s">
        <v>57</v>
      </c>
      <c r="E213" s="187" t="s">
        <v>40</v>
      </c>
      <c r="F213" s="232" t="str">
        <f>'Under 14 League Women Category '!A34</f>
        <v>U14LW-32</v>
      </c>
      <c r="G213" s="232" t="str">
        <f>'Under 14 League Women Category '!B34</f>
        <v>2nd Round</v>
      </c>
      <c r="H213" s="232" t="str">
        <f>'Under 14 League Women Category '!C34</f>
        <v>BKVC</v>
      </c>
      <c r="I213" s="232" t="str">
        <f>'Under 14 League Women Category '!D34</f>
        <v>Flyers</v>
      </c>
      <c r="J213" s="232">
        <f>'Under 14 League Women Category '!E34</f>
        <v>0</v>
      </c>
      <c r="K213" s="232">
        <f>'Under 14 League Women Category '!F34</f>
        <v>0</v>
      </c>
    </row>
    <row r="214" spans="2:11" s="172" customFormat="1" ht="14.25" customHeight="1">
      <c r="B214" s="187" t="s">
        <v>46</v>
      </c>
      <c r="C214" s="224">
        <v>82</v>
      </c>
      <c r="D214" s="188" t="s">
        <v>57</v>
      </c>
      <c r="E214" s="187" t="s">
        <v>40</v>
      </c>
      <c r="F214" s="232" t="str">
        <f>'Under 14 League Women Category '!A35</f>
        <v>U14LW-33</v>
      </c>
      <c r="G214" s="232" t="str">
        <f>'Under 14 League Women Category '!B35</f>
        <v>2nd Round</v>
      </c>
      <c r="H214" s="232" t="str">
        <f>'Under 14 League Women Category '!C35</f>
        <v>Swieqi Phoenix Young Stars</v>
      </c>
      <c r="I214" s="232" t="str">
        <f>'Under 14 League Women Category '!D35</f>
        <v>Falcons</v>
      </c>
      <c r="J214" s="232">
        <f>'Under 14 League Women Category '!E35</f>
        <v>0</v>
      </c>
      <c r="K214" s="232">
        <f>'Under 14 League Women Category '!F35</f>
        <v>0</v>
      </c>
    </row>
    <row r="215" spans="2:11" s="172" customFormat="1" ht="14.25" customHeight="1">
      <c r="B215" s="187" t="s">
        <v>46</v>
      </c>
      <c r="C215" s="224">
        <v>82</v>
      </c>
      <c r="D215" s="188" t="s">
        <v>265</v>
      </c>
      <c r="E215" s="187" t="s">
        <v>40</v>
      </c>
      <c r="F215" s="232" t="str">
        <f>'Under 14 League Women Category '!A36</f>
        <v>U14LW-34</v>
      </c>
      <c r="G215" s="232" t="str">
        <f>'Under 14 League Women Category '!B36</f>
        <v>2nd Round</v>
      </c>
      <c r="H215" s="232" t="str">
        <f>'Under 14 League Women Category '!C36</f>
        <v>Flyers</v>
      </c>
      <c r="I215" s="232" t="str">
        <f>'Under 14 League Women Category '!D36</f>
        <v>Fleur de Lys</v>
      </c>
      <c r="J215" s="232">
        <f>'Under 14 League Women Category '!E36</f>
        <v>0</v>
      </c>
      <c r="K215" s="232">
        <f>'Under 14 League Women Category '!F36</f>
        <v>0</v>
      </c>
    </row>
    <row r="216" spans="2:11" s="172" customFormat="1" ht="14.25" customHeight="1">
      <c r="B216" s="187" t="s">
        <v>46</v>
      </c>
      <c r="C216" s="224">
        <v>82</v>
      </c>
      <c r="D216" s="188" t="s">
        <v>265</v>
      </c>
      <c r="E216" s="187" t="s">
        <v>40</v>
      </c>
      <c r="F216" s="232" t="str">
        <f>'Under 14 League Women Category '!A37</f>
        <v>U14LW-35</v>
      </c>
      <c r="G216" s="232" t="str">
        <f>'Under 14 League Women Category '!B37</f>
        <v>2nd Round</v>
      </c>
      <c r="H216" s="232" t="str">
        <f>'Under 14 League Women Category '!C37</f>
        <v>Swieqi Phoenix Young Stars</v>
      </c>
      <c r="I216" s="232" t="str">
        <f>'Under 14 League Women Category '!D37</f>
        <v>BKVC</v>
      </c>
      <c r="J216" s="232">
        <f>'Under 14 League Women Category '!E37</f>
        <v>0</v>
      </c>
      <c r="K216" s="232">
        <f>'Under 14 League Women Category '!F37</f>
        <v>0</v>
      </c>
    </row>
    <row r="217" spans="2:11" s="172" customFormat="1" ht="14.25" customHeight="1">
      <c r="B217" s="187" t="s">
        <v>46</v>
      </c>
      <c r="C217" s="224">
        <v>82</v>
      </c>
      <c r="D217" s="188" t="s">
        <v>265</v>
      </c>
      <c r="E217" s="187" t="s">
        <v>40</v>
      </c>
      <c r="F217" s="232" t="str">
        <f>'Under 14 League Women Category '!A38</f>
        <v>U14LW-36</v>
      </c>
      <c r="G217" s="232" t="str">
        <f>'Under 14 League Women Category '!B38</f>
        <v>2nd Round</v>
      </c>
      <c r="H217" s="232" t="str">
        <f>'Under 14 League Women Category '!C38</f>
        <v>Paola</v>
      </c>
      <c r="I217" s="232" t="str">
        <f>'Under 14 League Women Category '!D38</f>
        <v>Falcons</v>
      </c>
      <c r="J217" s="232">
        <f>'Under 14 League Women Category '!E38</f>
        <v>0</v>
      </c>
      <c r="K217" s="232">
        <f>'Under 14 League Women Category '!F38</f>
        <v>0</v>
      </c>
    </row>
    <row r="218" spans="2:11" s="221" customFormat="1" ht="14.25" customHeight="1">
      <c r="B218" s="211" t="s">
        <v>46</v>
      </c>
      <c r="C218" s="212">
        <v>43912</v>
      </c>
      <c r="D218" s="213" t="s">
        <v>270</v>
      </c>
      <c r="E218" s="219" t="s">
        <v>40</v>
      </c>
      <c r="F218" s="230" t="str">
        <f>'Under 16 League - Women'!A26</f>
        <v>U16LW-24</v>
      </c>
      <c r="G218" s="230" t="str">
        <f>'Under 16 League - Women'!B26</f>
        <v>2nd Round</v>
      </c>
      <c r="H218" s="230" t="str">
        <f>'Under 16 League - Women'!C26</f>
        <v>BKVC</v>
      </c>
      <c r="I218" s="230" t="str">
        <f>'Under 16 League - Women'!D26</f>
        <v>Swieqi Phoenix Block N' Roll</v>
      </c>
      <c r="J218" s="230">
        <f>'Under 16 League - Women'!E26</f>
        <v>0</v>
      </c>
      <c r="K218" s="230">
        <f>'Under 16 League - Women'!F26</f>
        <v>0</v>
      </c>
    </row>
    <row r="219" spans="2:11" s="172" customFormat="1" ht="14.25" customHeight="1">
      <c r="B219" s="211" t="s">
        <v>46</v>
      </c>
      <c r="C219" s="212">
        <v>43912</v>
      </c>
      <c r="D219" s="213" t="s">
        <v>270</v>
      </c>
      <c r="E219" s="219" t="s">
        <v>40</v>
      </c>
      <c r="F219" s="230" t="str">
        <f>'Under 16 League - Women'!A27</f>
        <v>U16LW-25</v>
      </c>
      <c r="G219" s="230" t="str">
        <f>'Under 16 League - Women'!B27</f>
        <v>2nd Round</v>
      </c>
      <c r="H219" s="230" t="str">
        <f>'Under 16 League - Women'!C27</f>
        <v>Fleur de Lys</v>
      </c>
      <c r="I219" s="230" t="str">
        <f>'Under 16 League - Women'!D27</f>
        <v>Paola</v>
      </c>
      <c r="J219" s="230">
        <f>'Under 16 League - Women'!E27</f>
        <v>0</v>
      </c>
      <c r="K219" s="230">
        <f>'Under 16 League - Women'!F27</f>
        <v>0</v>
      </c>
    </row>
    <row r="220" spans="2:11" ht="15" customHeight="1">
      <c r="B220" s="125" t="s">
        <v>46</v>
      </c>
      <c r="C220" s="189">
        <v>43912</v>
      </c>
      <c r="D220" s="182" t="s">
        <v>279</v>
      </c>
      <c r="E220" s="125" t="s">
        <v>40</v>
      </c>
      <c r="F220" s="158" t="str">
        <f>'Super League - Women'!A28</f>
        <v>SLW-26</v>
      </c>
      <c r="G220" s="158" t="str">
        <f>'Super League - Women'!B28</f>
        <v>3rd Round</v>
      </c>
      <c r="H220" s="158" t="str">
        <f>'Super League - Women'!C28</f>
        <v>Fleur de Lys Royal Panda</v>
      </c>
      <c r="I220" s="158" t="str">
        <f>'Super League - Women'!D28</f>
        <v>Phoenix Yobetit</v>
      </c>
      <c r="J220" s="158">
        <f>'Super League - Women'!E28</f>
        <v>0</v>
      </c>
      <c r="K220" s="158">
        <f>'Super League - Women'!F28</f>
        <v>0</v>
      </c>
    </row>
    <row r="221" spans="2:11" ht="15" customHeight="1">
      <c r="B221" s="130" t="s">
        <v>46</v>
      </c>
      <c r="C221" s="190">
        <v>43912</v>
      </c>
      <c r="D221" s="183" t="s">
        <v>277</v>
      </c>
      <c r="E221" s="130" t="s">
        <v>40</v>
      </c>
      <c r="F221" s="191" t="str">
        <f>'1st Division - Women'!A28</f>
        <v>1LW-26</v>
      </c>
      <c r="G221" s="191" t="str">
        <f>'1st Division - Women'!B28</f>
        <v>3rd Round</v>
      </c>
      <c r="H221" s="191" t="str">
        <f>'1st Division - Women'!C28</f>
        <v>Phoenix EY</v>
      </c>
      <c r="I221" s="191" t="str">
        <f>'1st Division - Women'!D28</f>
        <v>Mgarr Volley</v>
      </c>
      <c r="J221" s="191">
        <f>'1st Division - Women'!E28</f>
        <v>0</v>
      </c>
      <c r="K221" s="191">
        <f>'1st Division - Women'!F28</f>
        <v>0</v>
      </c>
    </row>
    <row r="222" spans="2:12" ht="15" customHeight="1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255"/>
    </row>
    <row r="223" spans="2:11" ht="15" customHeight="1">
      <c r="B223" s="125" t="s">
        <v>39</v>
      </c>
      <c r="C223" s="189">
        <v>43918</v>
      </c>
      <c r="D223" s="182" t="s">
        <v>279</v>
      </c>
      <c r="E223" s="125" t="s">
        <v>40</v>
      </c>
      <c r="F223" s="158" t="str">
        <f>'Super League - Women'!A29</f>
        <v>SLW-27</v>
      </c>
      <c r="G223" s="158" t="str">
        <f>'Super League - Women'!B29</f>
        <v>3rd Round</v>
      </c>
      <c r="H223" s="158" t="str">
        <f>'Super League - Women'!C29</f>
        <v>Sliema</v>
      </c>
      <c r="I223" s="158" t="str">
        <f>'Super League - Women'!D29</f>
        <v>Flyers</v>
      </c>
      <c r="J223" s="158">
        <f>'Super League - Women'!E29</f>
        <v>0</v>
      </c>
      <c r="K223" s="158">
        <f>'Super League - Women'!F29</f>
        <v>0</v>
      </c>
    </row>
    <row r="224" spans="2:11" ht="15" customHeight="1">
      <c r="B224" s="130" t="s">
        <v>39</v>
      </c>
      <c r="C224" s="190">
        <v>43918</v>
      </c>
      <c r="D224" s="183" t="s">
        <v>277</v>
      </c>
      <c r="E224" s="130" t="s">
        <v>40</v>
      </c>
      <c r="F224" s="191" t="str">
        <f>'1st Division - Women'!A29</f>
        <v>1LW-27</v>
      </c>
      <c r="G224" s="191" t="str">
        <f>'1st Division - Women'!B29</f>
        <v>3rd Round</v>
      </c>
      <c r="H224" s="191" t="str">
        <f>'1st Division - Women'!C29</f>
        <v>Paola</v>
      </c>
      <c r="I224" s="191" t="str">
        <f>'1st Division - Women'!D29</f>
        <v>Mellieha Tritons</v>
      </c>
      <c r="J224" s="191">
        <f>'1st Division - Women'!E29</f>
        <v>0</v>
      </c>
      <c r="K224" s="191">
        <f>'1st Division - Women'!F29</f>
        <v>0</v>
      </c>
    </row>
    <row r="225" spans="2:11" ht="3.75" customHeight="1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</row>
    <row r="226" spans="2:11" s="172" customFormat="1" ht="14.25" customHeight="1">
      <c r="B226" s="187" t="s">
        <v>46</v>
      </c>
      <c r="C226" s="224">
        <v>43919</v>
      </c>
      <c r="D226" s="188" t="s">
        <v>57</v>
      </c>
      <c r="E226" s="187" t="s">
        <v>40</v>
      </c>
      <c r="F226" s="232" t="str">
        <f>'Under 14 League Women Category '!A39</f>
        <v>U14LW-37</v>
      </c>
      <c r="G226" s="232" t="str">
        <f>'Under 14 League Women Category '!B39</f>
        <v>2nd Round</v>
      </c>
      <c r="H226" s="232" t="str">
        <f>'Under 14 League Women Category '!C39</f>
        <v>Swieqi Phoenix Ninjas</v>
      </c>
      <c r="I226" s="232" t="str">
        <f>'Under 14 League Women Category '!D39</f>
        <v>BKVC</v>
      </c>
      <c r="J226" s="232">
        <f>'Under 14 League Women Category '!E39</f>
        <v>0</v>
      </c>
      <c r="K226" s="232">
        <f>'Under 14 League Women Category '!F39</f>
        <v>0</v>
      </c>
    </row>
    <row r="227" spans="2:11" s="172" customFormat="1" ht="14.25" customHeight="1">
      <c r="B227" s="187" t="s">
        <v>46</v>
      </c>
      <c r="C227" s="224">
        <v>43919</v>
      </c>
      <c r="D227" s="188" t="s">
        <v>57</v>
      </c>
      <c r="E227" s="187" t="s">
        <v>40</v>
      </c>
      <c r="F227" s="232" t="str">
        <f>'Under 14 League Women Category '!A40</f>
        <v>U14LW-38</v>
      </c>
      <c r="G227" s="232" t="str">
        <f>'Under 14 League Women Category '!B40</f>
        <v>2nd Round</v>
      </c>
      <c r="H227" s="232" t="str">
        <f>'Under 14 League Women Category '!C40</f>
        <v>Falcons</v>
      </c>
      <c r="I227" s="232" t="str">
        <f>'Under 14 League Women Category '!D40</f>
        <v>Flyers</v>
      </c>
      <c r="J227" s="232">
        <f>'Under 14 League Women Category '!E40</f>
        <v>0</v>
      </c>
      <c r="K227" s="232">
        <f>'Under 14 League Women Category '!F40</f>
        <v>0</v>
      </c>
    </row>
    <row r="228" spans="2:11" s="172" customFormat="1" ht="14.25" customHeight="1">
      <c r="B228" s="187" t="s">
        <v>46</v>
      </c>
      <c r="C228" s="224">
        <v>43919</v>
      </c>
      <c r="D228" s="188" t="s">
        <v>57</v>
      </c>
      <c r="E228" s="187" t="s">
        <v>40</v>
      </c>
      <c r="F228" s="232" t="str">
        <f>'Under 14 League Women Category '!A41</f>
        <v>U14LW-39</v>
      </c>
      <c r="G228" s="232" t="str">
        <f>'Under 14 League Women Category '!B41</f>
        <v>2nd Round</v>
      </c>
      <c r="H228" s="232" t="str">
        <f>'Under 14 League Women Category '!C41</f>
        <v>Swieqi Phoenix Young Stars</v>
      </c>
      <c r="I228" s="232" t="str">
        <f>'Under 14 League Women Category '!D41</f>
        <v>Paola</v>
      </c>
      <c r="J228" s="232">
        <f>'Under 14 League Women Category '!E41</f>
        <v>0</v>
      </c>
      <c r="K228" s="232">
        <f>'Under 14 League Women Category '!F41</f>
        <v>0</v>
      </c>
    </row>
    <row r="229" spans="2:11" s="172" customFormat="1" ht="14.25" customHeight="1">
      <c r="B229" s="187" t="s">
        <v>46</v>
      </c>
      <c r="C229" s="224">
        <v>43919</v>
      </c>
      <c r="D229" s="188" t="s">
        <v>278</v>
      </c>
      <c r="E229" s="187" t="s">
        <v>40</v>
      </c>
      <c r="F229" s="232" t="str">
        <f>'Under 14 League Women Category '!A42</f>
        <v>U14LW-40</v>
      </c>
      <c r="G229" s="232" t="str">
        <f>'Under 14 League Women Category '!B42</f>
        <v>2nd Round</v>
      </c>
      <c r="H229" s="232" t="str">
        <f>'Under 14 League Women Category '!C42</f>
        <v>Fleur de Lys</v>
      </c>
      <c r="I229" s="232" t="str">
        <f>'Under 14 League Women Category '!D42</f>
        <v>Falcons</v>
      </c>
      <c r="J229" s="232">
        <f>'Under 14 League Women Category '!E42</f>
        <v>0</v>
      </c>
      <c r="K229" s="232">
        <f>'Under 14 League Women Category '!F42</f>
        <v>0</v>
      </c>
    </row>
    <row r="230" spans="2:11" s="172" customFormat="1" ht="14.25" customHeight="1">
      <c r="B230" s="187" t="s">
        <v>46</v>
      </c>
      <c r="C230" s="224">
        <v>43919</v>
      </c>
      <c r="D230" s="188" t="s">
        <v>278</v>
      </c>
      <c r="E230" s="187" t="s">
        <v>40</v>
      </c>
      <c r="F230" s="232" t="str">
        <f>'Under 14 League Women Category '!A43</f>
        <v>U14LW-41</v>
      </c>
      <c r="G230" s="232" t="str">
        <f>'Under 14 League Women Category '!B43</f>
        <v>2nd Round</v>
      </c>
      <c r="H230" s="232" t="str">
        <f>'Under 14 League Women Category '!C43</f>
        <v>Paola</v>
      </c>
      <c r="I230" s="232" t="str">
        <f>'Under 14 League Women Category '!D43</f>
        <v>Swieqi Phoenix Ninjas</v>
      </c>
      <c r="J230" s="232">
        <f>'Under 14 League Women Category '!E43</f>
        <v>0</v>
      </c>
      <c r="K230" s="232">
        <f>'Under 14 League Women Category '!F43</f>
        <v>0</v>
      </c>
    </row>
    <row r="231" spans="2:11" s="172" customFormat="1" ht="14.25" customHeight="1">
      <c r="B231" s="187" t="s">
        <v>46</v>
      </c>
      <c r="C231" s="224">
        <v>43919</v>
      </c>
      <c r="D231" s="188" t="s">
        <v>278</v>
      </c>
      <c r="E231" s="187" t="s">
        <v>40</v>
      </c>
      <c r="F231" s="232" t="str">
        <f>'Under 14 League Women Category '!A44</f>
        <v>U14LW-42</v>
      </c>
      <c r="G231" s="232" t="str">
        <f>'Under 14 League Women Category '!B44</f>
        <v>2nd Round</v>
      </c>
      <c r="H231" s="232" t="str">
        <f>'Under 14 League Women Category '!C44</f>
        <v>Flyers</v>
      </c>
      <c r="I231" s="232" t="str">
        <f>'Under 14 League Women Category '!D44</f>
        <v>Swieqi Phoenix Young Stars</v>
      </c>
      <c r="J231" s="232">
        <f>'Under 14 League Women Category '!E44</f>
        <v>0</v>
      </c>
      <c r="K231" s="232">
        <f>'Under 14 League Women Category '!F44</f>
        <v>0</v>
      </c>
    </row>
    <row r="232" spans="2:11" s="172" customFormat="1" ht="14.25" customHeight="1">
      <c r="B232" s="211" t="s">
        <v>46</v>
      </c>
      <c r="C232" s="212">
        <v>43919</v>
      </c>
      <c r="D232" s="213" t="s">
        <v>270</v>
      </c>
      <c r="E232" s="219" t="s">
        <v>40</v>
      </c>
      <c r="F232" s="230" t="str">
        <f>'Under 16 League - Women'!A28</f>
        <v>U16LW-26</v>
      </c>
      <c r="G232" s="230" t="str">
        <f>'Under 16 League - Women'!B28</f>
        <v>2nd Round</v>
      </c>
      <c r="H232" s="230" t="str">
        <f>'Under 16 League - Women'!C28</f>
        <v>Swieqi Phoenix Challengers</v>
      </c>
      <c r="I232" s="230" t="str">
        <f>'Under 16 League - Women'!D28</f>
        <v>Swieqi Phoenix Block N' Roll</v>
      </c>
      <c r="J232" s="230">
        <f>'Under 16 League - Women'!E28</f>
        <v>0</v>
      </c>
      <c r="K232" s="230">
        <f>'Under 16 League - Women'!F28</f>
        <v>0</v>
      </c>
    </row>
    <row r="233" spans="2:11" s="221" customFormat="1" ht="14.25" customHeight="1">
      <c r="B233" s="211" t="s">
        <v>46</v>
      </c>
      <c r="C233" s="212">
        <v>43919</v>
      </c>
      <c r="D233" s="213" t="s">
        <v>270</v>
      </c>
      <c r="E233" s="219" t="s">
        <v>40</v>
      </c>
      <c r="F233" s="230" t="str">
        <f>'Under 16 League - Women'!A29</f>
        <v>U16LW-27</v>
      </c>
      <c r="G233" s="230" t="str">
        <f>'Under 16 League - Women'!B29</f>
        <v>2nd Round</v>
      </c>
      <c r="H233" s="230" t="str">
        <f>'Under 16 League - Women'!C29</f>
        <v>BKVC</v>
      </c>
      <c r="I233" s="230" t="str">
        <f>'Under 16 League - Women'!D29</f>
        <v>Flyers</v>
      </c>
      <c r="J233" s="230">
        <f>'Under 16 League - Women'!E29</f>
        <v>0</v>
      </c>
      <c r="K233" s="230">
        <f>'Under 16 League - Women'!F29</f>
        <v>0</v>
      </c>
    </row>
    <row r="234" spans="2:11" ht="15" customHeight="1">
      <c r="B234" s="130" t="s">
        <v>46</v>
      </c>
      <c r="C234" s="190">
        <v>43919</v>
      </c>
      <c r="D234" s="183" t="s">
        <v>276</v>
      </c>
      <c r="E234" s="130" t="s">
        <v>40</v>
      </c>
      <c r="F234" s="191" t="str">
        <f>'1st Division - Women'!A30</f>
        <v>1LW-28</v>
      </c>
      <c r="G234" s="191" t="str">
        <f>'1st Division - Women'!B30</f>
        <v>3rd Round</v>
      </c>
      <c r="H234" s="191" t="str">
        <f>'1st Division - Women'!C30</f>
        <v>BKVC</v>
      </c>
      <c r="I234" s="191" t="str">
        <f>'1st Division - Women'!D30</f>
        <v>Phoenix EY</v>
      </c>
      <c r="J234" s="191">
        <f>'1st Division - Women'!E30</f>
        <v>0</v>
      </c>
      <c r="K234" s="191">
        <f>'1st Division - Women'!F30</f>
        <v>0</v>
      </c>
    </row>
    <row r="235" spans="2:11" ht="15" customHeight="1">
      <c r="B235" s="125" t="s">
        <v>46</v>
      </c>
      <c r="C235" s="189">
        <v>43919</v>
      </c>
      <c r="D235" s="182" t="s">
        <v>277</v>
      </c>
      <c r="E235" s="125" t="s">
        <v>40</v>
      </c>
      <c r="F235" s="158" t="str">
        <f>'Super League - Women'!A30</f>
        <v>SLW-28</v>
      </c>
      <c r="G235" s="158" t="str">
        <f>'Super League - Women'!B30</f>
        <v>3rd Round</v>
      </c>
      <c r="H235" s="158" t="str">
        <f>'Super League - Women'!C30</f>
        <v>Falcons</v>
      </c>
      <c r="I235" s="158" t="str">
        <f>'Super League - Women'!D30</f>
        <v>Fleur de Lys Royal Panda</v>
      </c>
      <c r="J235" s="158">
        <f>'Super League - Women'!E30</f>
        <v>0</v>
      </c>
      <c r="K235" s="158">
        <f>'Super League - Women'!F30</f>
        <v>0</v>
      </c>
    </row>
    <row r="236" spans="2:11" s="119" customFormat="1" ht="15" customHeight="1">
      <c r="B236" s="139"/>
      <c r="C236" s="199"/>
      <c r="D236" s="200"/>
      <c r="E236" s="139"/>
      <c r="F236" s="201"/>
      <c r="G236" s="201"/>
      <c r="H236" s="201"/>
      <c r="I236" s="201"/>
      <c r="J236" s="201"/>
      <c r="K236" s="201"/>
    </row>
    <row r="237" spans="2:11" s="119" customFormat="1" ht="26.25" customHeight="1">
      <c r="B237" s="274" t="s">
        <v>237</v>
      </c>
      <c r="C237" s="275"/>
      <c r="D237" s="275"/>
      <c r="E237" s="275"/>
      <c r="F237" s="275"/>
      <c r="G237" s="275"/>
      <c r="H237" s="275"/>
      <c r="I237" s="275"/>
      <c r="J237" s="275"/>
      <c r="K237" s="275"/>
    </row>
    <row r="238" spans="2:11" ht="15" customHeight="1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</row>
    <row r="239" spans="2:11" s="172" customFormat="1" ht="15" customHeight="1">
      <c r="B239" s="211" t="s">
        <v>39</v>
      </c>
      <c r="C239" s="212">
        <v>43925</v>
      </c>
      <c r="D239" s="213" t="s">
        <v>270</v>
      </c>
      <c r="E239" s="219" t="s">
        <v>40</v>
      </c>
      <c r="F239" s="230" t="s">
        <v>267</v>
      </c>
      <c r="G239" s="281" t="s">
        <v>271</v>
      </c>
      <c r="H239" s="282"/>
      <c r="I239" s="283"/>
      <c r="J239" s="230"/>
      <c r="K239" s="230"/>
    </row>
    <row r="240" spans="2:11" ht="15" customHeight="1">
      <c r="B240" s="130" t="s">
        <v>39</v>
      </c>
      <c r="C240" s="190">
        <v>43925</v>
      </c>
      <c r="D240" s="183" t="s">
        <v>276</v>
      </c>
      <c r="E240" s="130" t="s">
        <v>40</v>
      </c>
      <c r="F240" s="191" t="str">
        <f>'1st Division - Women'!A31</f>
        <v>1LW-29</v>
      </c>
      <c r="G240" s="191" t="str">
        <f>'1st Division - Women'!B31</f>
        <v>3rd Round</v>
      </c>
      <c r="H240" s="191" t="str">
        <f>'1st Division - Women'!C31</f>
        <v>Mgarr Volley</v>
      </c>
      <c r="I240" s="191" t="str">
        <f>'1st Division - Women'!D31</f>
        <v>Paola</v>
      </c>
      <c r="J240" s="191">
        <f>'1st Division - Women'!E31</f>
        <v>0</v>
      </c>
      <c r="K240" s="191">
        <f>'1st Division - Women'!F31</f>
        <v>0</v>
      </c>
    </row>
    <row r="241" spans="2:11" ht="15" customHeight="1">
      <c r="B241" s="125" t="s">
        <v>39</v>
      </c>
      <c r="C241" s="189">
        <v>43925</v>
      </c>
      <c r="D241" s="182" t="s">
        <v>277</v>
      </c>
      <c r="E241" s="125" t="s">
        <v>40</v>
      </c>
      <c r="F241" s="158" t="str">
        <f>'Super League - Women'!A31</f>
        <v>SLW-29</v>
      </c>
      <c r="G241" s="158" t="str">
        <f>'Super League - Women'!B31</f>
        <v>3rd Round</v>
      </c>
      <c r="H241" s="158" t="str">
        <f>'Super League - Women'!C31</f>
        <v>Phoenix Yobetit</v>
      </c>
      <c r="I241" s="158" t="str">
        <f>'Super League - Women'!D31</f>
        <v>Sliema</v>
      </c>
      <c r="J241" s="158">
        <f>'Super League - Women'!E31</f>
        <v>0</v>
      </c>
      <c r="K241" s="158">
        <f>'Super League - Women'!F31</f>
        <v>0</v>
      </c>
    </row>
    <row r="242" spans="2:11" s="227" customFormat="1" ht="3.75" customHeight="1">
      <c r="B242" s="135"/>
      <c r="C242" s="228"/>
      <c r="D242" s="203"/>
      <c r="E242" s="135"/>
      <c r="F242" s="201"/>
      <c r="G242" s="201"/>
      <c r="H242" s="201"/>
      <c r="I242" s="201"/>
      <c r="J242" s="201"/>
      <c r="K242" s="201"/>
    </row>
    <row r="243" spans="2:11" ht="15" customHeight="1">
      <c r="B243" s="187" t="s">
        <v>46</v>
      </c>
      <c r="C243" s="224">
        <v>43926</v>
      </c>
      <c r="D243" s="188" t="s">
        <v>57</v>
      </c>
      <c r="E243" s="187" t="s">
        <v>40</v>
      </c>
      <c r="F243" s="222" t="s">
        <v>266</v>
      </c>
      <c r="G243" s="278" t="s">
        <v>271</v>
      </c>
      <c r="H243" s="279"/>
      <c r="I243" s="280"/>
      <c r="J243" s="222"/>
      <c r="K243" s="222"/>
    </row>
    <row r="244" spans="2:11" s="172" customFormat="1" ht="15" customHeight="1">
      <c r="B244" s="187" t="s">
        <v>46</v>
      </c>
      <c r="C244" s="224">
        <v>43926</v>
      </c>
      <c r="D244" s="188" t="s">
        <v>57</v>
      </c>
      <c r="E244" s="187" t="s">
        <v>40</v>
      </c>
      <c r="F244" s="229" t="s">
        <v>266</v>
      </c>
      <c r="G244" s="278" t="s">
        <v>271</v>
      </c>
      <c r="H244" s="279"/>
      <c r="I244" s="280"/>
      <c r="J244" s="229"/>
      <c r="K244" s="229"/>
    </row>
    <row r="245" spans="2:11" s="221" customFormat="1" ht="15" customHeight="1">
      <c r="B245" s="211" t="s">
        <v>46</v>
      </c>
      <c r="C245" s="212">
        <v>43926</v>
      </c>
      <c r="D245" s="213" t="s">
        <v>265</v>
      </c>
      <c r="E245" s="219" t="s">
        <v>40</v>
      </c>
      <c r="F245" s="230" t="str">
        <f>'Under 16 League - Women'!A30</f>
        <v>U16LW-28</v>
      </c>
      <c r="G245" s="230" t="str">
        <f>'Under 16 League - Women'!B30</f>
        <v>2nd Round</v>
      </c>
      <c r="H245" s="230" t="str">
        <f>'Under 16 League - Women'!C30</f>
        <v>Swieqi Phoenix Block N' Roll</v>
      </c>
      <c r="I245" s="230" t="str">
        <f>'Under 16 League - Women'!D30</f>
        <v>Fleur de Lys</v>
      </c>
      <c r="J245" s="230">
        <f>'Under 16 League - Women'!E30</f>
        <v>0</v>
      </c>
      <c r="K245" s="230">
        <f>'Under 16 League - Women'!F30</f>
        <v>0</v>
      </c>
    </row>
    <row r="246" spans="2:11" s="172" customFormat="1" ht="15" customHeight="1">
      <c r="B246" s="211" t="s">
        <v>46</v>
      </c>
      <c r="C246" s="212">
        <v>43926</v>
      </c>
      <c r="D246" s="213" t="s">
        <v>265</v>
      </c>
      <c r="E246" s="219" t="s">
        <v>40</v>
      </c>
      <c r="F246" s="230" t="str">
        <f>'Under 16 League - Women'!A31</f>
        <v>U16LW-29</v>
      </c>
      <c r="G246" s="230" t="str">
        <f>'Under 16 League - Women'!B31</f>
        <v>2nd Round</v>
      </c>
      <c r="H246" s="230" t="str">
        <f>'Under 16 League - Women'!C31</f>
        <v>Swieqi Phoenix Challengers</v>
      </c>
      <c r="I246" s="230" t="str">
        <f>'Under 16 League - Women'!D31</f>
        <v>BKVC</v>
      </c>
      <c r="J246" s="230">
        <f>'Under 16 League - Women'!E31</f>
        <v>0</v>
      </c>
      <c r="K246" s="230">
        <f>'Under 16 League - Women'!F31</f>
        <v>0</v>
      </c>
    </row>
    <row r="247" spans="2:11" s="172" customFormat="1" ht="15" customHeight="1">
      <c r="B247" s="211" t="s">
        <v>46</v>
      </c>
      <c r="C247" s="212">
        <v>43926</v>
      </c>
      <c r="D247" s="213" t="s">
        <v>42</v>
      </c>
      <c r="E247" s="219" t="s">
        <v>40</v>
      </c>
      <c r="F247" s="230" t="str">
        <f>'Under 16 League - Women'!A32</f>
        <v>U16LW-30</v>
      </c>
      <c r="G247" s="230" t="str">
        <f>'Under 16 League - Women'!B32</f>
        <v>2nd Round</v>
      </c>
      <c r="H247" s="230" t="str">
        <f>'Under 16 League - Women'!C32</f>
        <v>Flyers</v>
      </c>
      <c r="I247" s="230" t="str">
        <f>'Under 16 League - Women'!D32</f>
        <v>Paola</v>
      </c>
      <c r="J247" s="230">
        <f>'Under 16 League - Women'!E32</f>
        <v>0</v>
      </c>
      <c r="K247" s="230">
        <f>'Under 16 League - Women'!F32</f>
        <v>0</v>
      </c>
    </row>
    <row r="248" spans="2:11" ht="15" customHeight="1">
      <c r="B248" s="125" t="s">
        <v>46</v>
      </c>
      <c r="C248" s="189">
        <v>43926</v>
      </c>
      <c r="D248" s="182" t="s">
        <v>279</v>
      </c>
      <c r="E248" s="125" t="s">
        <v>40</v>
      </c>
      <c r="F248" s="210" t="str">
        <f>'Super League - Women'!A32</f>
        <v>SLW-30</v>
      </c>
      <c r="G248" s="210" t="str">
        <f>'Super League - Women'!B32</f>
        <v>3rd Round</v>
      </c>
      <c r="H248" s="210" t="str">
        <f>'Super League - Women'!C32</f>
        <v>Flyers</v>
      </c>
      <c r="I248" s="210" t="str">
        <f>'Super League - Women'!D32</f>
        <v>Falcons</v>
      </c>
      <c r="J248" s="210">
        <f>'Super League - Women'!E32</f>
        <v>0</v>
      </c>
      <c r="K248" s="210">
        <f>'Super League - Women'!F32</f>
        <v>0</v>
      </c>
    </row>
    <row r="249" spans="2:11" ht="15" customHeight="1">
      <c r="B249" s="130" t="s">
        <v>46</v>
      </c>
      <c r="C249" s="190">
        <v>43926</v>
      </c>
      <c r="D249" s="183" t="s">
        <v>277</v>
      </c>
      <c r="E249" s="130" t="s">
        <v>40</v>
      </c>
      <c r="F249" s="191" t="str">
        <f>'1st Division - Women'!A32</f>
        <v>1LW-30</v>
      </c>
      <c r="G249" s="191" t="str">
        <f>'1st Division - Women'!B32</f>
        <v>3rd Round</v>
      </c>
      <c r="H249" s="191" t="str">
        <f>'1st Division - Women'!C32</f>
        <v>Mellieha Tritons</v>
      </c>
      <c r="I249" s="191" t="str">
        <f>'1st Division - Women'!D32</f>
        <v>BKVC</v>
      </c>
      <c r="J249" s="191">
        <f>'1st Division - Women'!E32</f>
        <v>0</v>
      </c>
      <c r="K249" s="191">
        <f>'1st Division - Women'!F32</f>
        <v>0</v>
      </c>
    </row>
    <row r="250" spans="2:11" ht="15" customHeight="1"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</row>
    <row r="251" spans="2:11" ht="15" customHeight="1">
      <c r="B251" s="135" t="s">
        <v>46</v>
      </c>
      <c r="C251" s="202">
        <v>43933</v>
      </c>
      <c r="D251" s="271" t="s">
        <v>236</v>
      </c>
      <c r="E251" s="272"/>
      <c r="F251" s="272"/>
      <c r="G251" s="272"/>
      <c r="H251" s="272"/>
      <c r="I251" s="272"/>
      <c r="J251" s="272"/>
      <c r="K251" s="273"/>
    </row>
    <row r="252" ht="15" customHeight="1">
      <c r="L252" s="255"/>
    </row>
    <row r="254" ht="15" customHeight="1">
      <c r="L254" s="119"/>
    </row>
  </sheetData>
  <sheetProtection/>
  <mergeCells count="29">
    <mergeCell ref="B114:K114"/>
    <mergeCell ref="L1:U1"/>
    <mergeCell ref="B7:K7"/>
    <mergeCell ref="J8:K8"/>
    <mergeCell ref="B1:K1"/>
    <mergeCell ref="B3:K3"/>
    <mergeCell ref="B8:C8"/>
    <mergeCell ref="B2:K2"/>
    <mergeCell ref="F56:I56"/>
    <mergeCell ref="F111:I111"/>
    <mergeCell ref="F112:I112"/>
    <mergeCell ref="B4:K4"/>
    <mergeCell ref="B18:K18"/>
    <mergeCell ref="F41:I41"/>
    <mergeCell ref="G37:I37"/>
    <mergeCell ref="F12:K12"/>
    <mergeCell ref="B5:K6"/>
    <mergeCell ref="B49:K49"/>
    <mergeCell ref="B77:K77"/>
    <mergeCell ref="D251:K251"/>
    <mergeCell ref="B151:K151"/>
    <mergeCell ref="B175:K175"/>
    <mergeCell ref="B237:K237"/>
    <mergeCell ref="B10:K10"/>
    <mergeCell ref="G244:I244"/>
    <mergeCell ref="G239:I239"/>
    <mergeCell ref="G243:I243"/>
    <mergeCell ref="F173:I173"/>
    <mergeCell ref="F149:I149"/>
  </mergeCells>
  <printOptions/>
  <pageMargins left="0" right="0" top="0.7480314960629921" bottom="0.7480314960629921" header="0" footer="0"/>
  <pageSetup fitToHeight="0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V16"/>
  <sheetViews>
    <sheetView zoomScale="70" zoomScaleNormal="70" zoomScalePageLayoutView="0" workbookViewId="0" topLeftCell="A1">
      <selection activeCell="L30" sqref="L30"/>
    </sheetView>
  </sheetViews>
  <sheetFormatPr defaultColWidth="14.421875" defaultRowHeight="15" customHeight="1"/>
  <cols>
    <col min="1" max="1" width="7.8515625" style="0" customWidth="1"/>
    <col min="2" max="2" width="13.421875" style="0" bestFit="1" customWidth="1"/>
    <col min="3" max="4" width="28.421875" style="0" customWidth="1"/>
    <col min="5" max="18" width="5.7109375" style="0" customWidth="1"/>
    <col min="19" max="19" width="4.140625" style="0" customWidth="1"/>
    <col min="20" max="20" width="5.00390625" style="0" customWidth="1"/>
    <col min="21" max="21" width="26.7109375" style="0" customWidth="1"/>
    <col min="22" max="22" width="9.140625" style="0" customWidth="1"/>
    <col min="23" max="25" width="5.7109375" style="0" customWidth="1"/>
    <col min="26" max="26" width="4.28125" style="0" customWidth="1"/>
    <col min="27" max="28" width="5.7109375" style="0" customWidth="1"/>
    <col min="29" max="29" width="5.421875" style="0" customWidth="1"/>
    <col min="30" max="31" width="5.7109375" style="0" customWidth="1"/>
    <col min="32" max="32" width="5.421875" style="0" customWidth="1"/>
    <col min="33" max="33" width="4.7109375" style="0" customWidth="1"/>
    <col min="34" max="34" width="4.8515625" style="0" customWidth="1"/>
    <col min="35" max="35" width="4.28125" style="0" customWidth="1"/>
    <col min="36" max="36" width="4.7109375" style="0" customWidth="1"/>
    <col min="37" max="37" width="4.00390625" style="0" customWidth="1"/>
    <col min="38" max="38" width="3.57421875" style="0" customWidth="1"/>
    <col min="39" max="48" width="11.421875" style="0" customWidth="1"/>
  </cols>
  <sheetData>
    <row r="1" spans="1:48" ht="12.75" customHeight="1">
      <c r="A1" s="1" t="s">
        <v>0</v>
      </c>
      <c r="B1" s="1"/>
      <c r="C1" s="308" t="s">
        <v>1</v>
      </c>
      <c r="D1" s="303"/>
      <c r="E1" s="309"/>
      <c r="F1" s="303"/>
      <c r="G1" s="308" t="s">
        <v>3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3"/>
      <c r="S1" s="6"/>
      <c r="T1" s="7"/>
      <c r="U1" s="7"/>
      <c r="V1" s="7" t="s">
        <v>5</v>
      </c>
      <c r="W1" s="312" t="s">
        <v>6</v>
      </c>
      <c r="X1" s="300"/>
      <c r="Y1" s="300"/>
      <c r="Z1" s="303"/>
      <c r="AA1" s="317" t="s">
        <v>7</v>
      </c>
      <c r="AB1" s="300"/>
      <c r="AC1" s="303"/>
      <c r="AD1" s="317" t="s">
        <v>8</v>
      </c>
      <c r="AE1" s="300"/>
      <c r="AF1" s="303"/>
      <c r="AG1" s="314" t="s">
        <v>9</v>
      </c>
      <c r="AH1" s="300"/>
      <c r="AI1" s="300"/>
      <c r="AJ1" s="300"/>
      <c r="AK1" s="300"/>
      <c r="AL1" s="30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>
        <v>4</v>
      </c>
      <c r="N2" s="303"/>
      <c r="O2" s="313">
        <v>5</v>
      </c>
      <c r="P2" s="303"/>
      <c r="Q2" s="308" t="s">
        <v>15</v>
      </c>
      <c r="R2" s="30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7" t="s">
        <v>18</v>
      </c>
      <c r="AB2" s="7" t="s">
        <v>19</v>
      </c>
      <c r="AC2" s="23" t="s">
        <v>21</v>
      </c>
      <c r="AD2" s="7" t="s">
        <v>18</v>
      </c>
      <c r="AE2" s="7" t="s">
        <v>19</v>
      </c>
      <c r="AF2" s="23" t="s">
        <v>21</v>
      </c>
      <c r="AG2" s="24" t="s">
        <v>22</v>
      </c>
      <c r="AH2" s="24" t="s">
        <v>23</v>
      </c>
      <c r="AI2" s="24" t="s">
        <v>24</v>
      </c>
      <c r="AJ2" s="24" t="s">
        <v>25</v>
      </c>
      <c r="AK2" s="24" t="s">
        <v>26</v>
      </c>
      <c r="AL2" s="24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1" t="s">
        <v>30</v>
      </c>
      <c r="B3" s="1" t="s">
        <v>31</v>
      </c>
      <c r="C3" s="25" t="s">
        <v>148</v>
      </c>
      <c r="D3" s="25" t="s">
        <v>0</v>
      </c>
      <c r="E3" s="1">
        <v>3</v>
      </c>
      <c r="F3" s="1">
        <v>1</v>
      </c>
      <c r="G3" s="1">
        <v>25</v>
      </c>
      <c r="H3" s="1">
        <v>16</v>
      </c>
      <c r="I3" s="1">
        <v>25</v>
      </c>
      <c r="J3" s="1">
        <v>21</v>
      </c>
      <c r="K3" s="1">
        <v>23</v>
      </c>
      <c r="L3" s="1">
        <v>25</v>
      </c>
      <c r="M3" s="1">
        <v>25</v>
      </c>
      <c r="N3" s="1">
        <v>22</v>
      </c>
      <c r="O3" s="1"/>
      <c r="P3" s="1"/>
      <c r="Q3" s="1">
        <f>G3+I3+K3+M3</f>
        <v>98</v>
      </c>
      <c r="R3" s="1">
        <f>H3+J3+L3+N3</f>
        <v>84</v>
      </c>
      <c r="S3" s="13"/>
      <c r="T3" s="17">
        <v>1</v>
      </c>
      <c r="U3" s="110" t="s">
        <v>146</v>
      </c>
      <c r="V3" s="80">
        <f>(AG3*3)+(AH3*3)+(AI3*2)+(AJ3*1)</f>
        <v>9</v>
      </c>
      <c r="W3" s="64">
        <f>X3+Y3</f>
        <v>4</v>
      </c>
      <c r="X3" s="27">
        <v>3</v>
      </c>
      <c r="Y3" s="27">
        <v>1</v>
      </c>
      <c r="Z3" s="30"/>
      <c r="AA3" s="27">
        <f>E3+E6+F8+F10</f>
        <v>9</v>
      </c>
      <c r="AB3" s="27">
        <f>F3+F6+E8+E10</f>
        <v>4</v>
      </c>
      <c r="AC3" s="165">
        <f>IF(AB3=0,"MAX",AA3/AB3)</f>
        <v>2.25</v>
      </c>
      <c r="AD3" s="27"/>
      <c r="AE3" s="27"/>
      <c r="AF3" s="34"/>
      <c r="AG3" s="27">
        <v>2</v>
      </c>
      <c r="AH3" s="27">
        <v>1</v>
      </c>
      <c r="AI3" s="27"/>
      <c r="AJ3" s="27"/>
      <c r="AK3" s="27"/>
      <c r="AL3" s="27">
        <v>1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1" t="s">
        <v>43</v>
      </c>
      <c r="B4" s="1" t="s">
        <v>31</v>
      </c>
      <c r="C4" s="25" t="s">
        <v>58</v>
      </c>
      <c r="D4" s="25" t="s">
        <v>220</v>
      </c>
      <c r="E4" s="1">
        <v>3</v>
      </c>
      <c r="F4" s="1">
        <v>0</v>
      </c>
      <c r="G4" s="1">
        <v>25</v>
      </c>
      <c r="H4" s="1">
        <v>14</v>
      </c>
      <c r="I4" s="1">
        <v>25</v>
      </c>
      <c r="J4" s="1">
        <v>16</v>
      </c>
      <c r="K4" s="1">
        <v>25</v>
      </c>
      <c r="L4" s="1">
        <v>12</v>
      </c>
      <c r="M4" s="1"/>
      <c r="N4" s="1"/>
      <c r="O4" s="1"/>
      <c r="P4" s="1"/>
      <c r="Q4" s="64">
        <f aca="true" t="shared" si="0" ref="Q4:Q13">G4+I4+K4+M4</f>
        <v>75</v>
      </c>
      <c r="R4" s="64">
        <f aca="true" t="shared" si="1" ref="R4:R13">H4+J4+L4+N4</f>
        <v>42</v>
      </c>
      <c r="S4" s="13"/>
      <c r="T4" s="17">
        <v>2</v>
      </c>
      <c r="U4" s="110" t="s">
        <v>0</v>
      </c>
      <c r="V4" s="163">
        <f>(AG4*3)+(AH4*3)+(AI4*2)+(AJ4*1)</f>
        <v>6</v>
      </c>
      <c r="W4" s="162">
        <f>X4+Y4</f>
        <v>4</v>
      </c>
      <c r="X4" s="27">
        <v>2</v>
      </c>
      <c r="Y4" s="27">
        <v>2</v>
      </c>
      <c r="Z4" s="30"/>
      <c r="AA4" s="27">
        <f>F3+E5+F7+E11</f>
        <v>7</v>
      </c>
      <c r="AB4" s="27">
        <f>E3+F5+E7+F11</f>
        <v>7</v>
      </c>
      <c r="AC4" s="165">
        <f>IF(AB4=0,"MAX",AA4/AB4)</f>
        <v>1</v>
      </c>
      <c r="AD4" s="27"/>
      <c r="AE4" s="27"/>
      <c r="AF4" s="34"/>
      <c r="AG4" s="27">
        <v>1</v>
      </c>
      <c r="AH4" s="27">
        <v>1</v>
      </c>
      <c r="AI4" s="27"/>
      <c r="AJ4" s="27"/>
      <c r="AK4" s="27">
        <v>1</v>
      </c>
      <c r="AL4" s="27">
        <v>1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1" t="s">
        <v>47</v>
      </c>
      <c r="B5" s="1" t="s">
        <v>31</v>
      </c>
      <c r="C5" s="25" t="s">
        <v>0</v>
      </c>
      <c r="D5" s="25" t="s">
        <v>59</v>
      </c>
      <c r="E5" s="1">
        <v>0</v>
      </c>
      <c r="F5" s="1">
        <v>3</v>
      </c>
      <c r="G5" s="1">
        <v>10</v>
      </c>
      <c r="H5" s="1">
        <v>25</v>
      </c>
      <c r="I5" s="1">
        <v>19</v>
      </c>
      <c r="J5" s="1">
        <v>25</v>
      </c>
      <c r="K5" s="1">
        <v>18</v>
      </c>
      <c r="L5" s="1">
        <v>25</v>
      </c>
      <c r="M5" s="1"/>
      <c r="N5" s="1"/>
      <c r="O5" s="1"/>
      <c r="P5" s="1"/>
      <c r="Q5" s="64">
        <f t="shared" si="0"/>
        <v>47</v>
      </c>
      <c r="R5" s="64">
        <f t="shared" si="1"/>
        <v>75</v>
      </c>
      <c r="S5" s="13"/>
      <c r="T5" s="51">
        <v>3</v>
      </c>
      <c r="U5" s="111" t="s">
        <v>58</v>
      </c>
      <c r="V5" s="163">
        <f>(AG5*3)+(AH5*3)+(AI5*2)+(AJ5*1)</f>
        <v>3</v>
      </c>
      <c r="W5" s="162">
        <f>X5+Y5</f>
        <v>4</v>
      </c>
      <c r="X5" s="53">
        <v>3</v>
      </c>
      <c r="Y5" s="53">
        <v>1</v>
      </c>
      <c r="Z5" s="81"/>
      <c r="AA5" s="53">
        <f>E4+F6+E9+F11</f>
        <v>4</v>
      </c>
      <c r="AB5" s="53">
        <f>F4+E6+F9+E11</f>
        <v>9</v>
      </c>
      <c r="AC5" s="165">
        <f>IF(AB5=0,"MAX",AA5/AB5)</f>
        <v>0.4444444444444444</v>
      </c>
      <c r="AD5" s="53"/>
      <c r="AE5" s="53"/>
      <c r="AF5" s="54"/>
      <c r="AG5" s="53">
        <v>1</v>
      </c>
      <c r="AH5" s="53"/>
      <c r="AI5" s="53"/>
      <c r="AJ5" s="53"/>
      <c r="AK5" s="53">
        <v>1</v>
      </c>
      <c r="AL5" s="53">
        <v>2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1" t="s">
        <v>49</v>
      </c>
      <c r="B6" s="1" t="s">
        <v>31</v>
      </c>
      <c r="C6" s="25" t="s">
        <v>148</v>
      </c>
      <c r="D6" s="25" t="s">
        <v>58</v>
      </c>
      <c r="E6" s="1">
        <v>3</v>
      </c>
      <c r="F6" s="1">
        <v>0</v>
      </c>
      <c r="G6" s="1">
        <v>25</v>
      </c>
      <c r="H6" s="1">
        <v>11</v>
      </c>
      <c r="I6" s="1">
        <v>25</v>
      </c>
      <c r="J6" s="1">
        <v>15</v>
      </c>
      <c r="K6" s="1">
        <v>25</v>
      </c>
      <c r="L6" s="1">
        <v>14</v>
      </c>
      <c r="M6" s="1"/>
      <c r="N6" s="1"/>
      <c r="O6" s="1"/>
      <c r="P6" s="1"/>
      <c r="Q6" s="64">
        <f>G6+I6+K6+M6</f>
        <v>75</v>
      </c>
      <c r="R6" s="64">
        <f t="shared" si="1"/>
        <v>40</v>
      </c>
      <c r="S6" s="13"/>
      <c r="T6" s="17">
        <v>4</v>
      </c>
      <c r="U6" s="25" t="s">
        <v>220</v>
      </c>
      <c r="V6" s="163">
        <f>(AG6*3)+(AH6*3)+(AI6*2)+(AJ6*1)</f>
        <v>0</v>
      </c>
      <c r="W6" s="162">
        <f>X6+Y6</f>
        <v>4</v>
      </c>
      <c r="X6" s="27">
        <v>0</v>
      </c>
      <c r="Y6" s="27">
        <v>4</v>
      </c>
      <c r="Z6" s="64"/>
      <c r="AA6" s="27">
        <f>F4+E7+E10+F12</f>
        <v>0</v>
      </c>
      <c r="AB6" s="27">
        <f>E4+F7+F10+E12</f>
        <v>12</v>
      </c>
      <c r="AC6" s="165">
        <f>IF(AB6=0,"MAX",AA6/AB6)</f>
        <v>0</v>
      </c>
      <c r="AD6" s="27"/>
      <c r="AE6" s="27"/>
      <c r="AF6" s="34"/>
      <c r="AG6" s="27"/>
      <c r="AH6" s="27"/>
      <c r="AI6" s="27"/>
      <c r="AJ6" s="27"/>
      <c r="AK6" s="27"/>
      <c r="AL6" s="27">
        <v>4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1" t="s">
        <v>50</v>
      </c>
      <c r="B7" s="1" t="s">
        <v>31</v>
      </c>
      <c r="C7" s="25" t="s">
        <v>220</v>
      </c>
      <c r="D7" s="25" t="s">
        <v>0</v>
      </c>
      <c r="E7" s="64">
        <v>0</v>
      </c>
      <c r="F7" s="64">
        <v>3</v>
      </c>
      <c r="G7" s="64">
        <v>14</v>
      </c>
      <c r="H7" s="64">
        <v>25</v>
      </c>
      <c r="I7" s="64">
        <v>11</v>
      </c>
      <c r="J7" s="64">
        <v>25</v>
      </c>
      <c r="K7" s="64">
        <v>12</v>
      </c>
      <c r="L7" s="64">
        <v>25</v>
      </c>
      <c r="M7" s="64"/>
      <c r="N7" s="64"/>
      <c r="O7" s="64"/>
      <c r="P7" s="64"/>
      <c r="Q7" s="64">
        <f t="shared" si="0"/>
        <v>37</v>
      </c>
      <c r="R7" s="64">
        <f t="shared" si="1"/>
        <v>75</v>
      </c>
      <c r="S7" s="13"/>
      <c r="T7" s="17">
        <v>5</v>
      </c>
      <c r="U7" s="25" t="s">
        <v>59</v>
      </c>
      <c r="V7" s="163">
        <f>(AG7*3)+(AH7*3)+(AI7*2)+(AJ7*1)</f>
        <v>12</v>
      </c>
      <c r="W7" s="162">
        <f>X7+Y7</f>
        <v>4</v>
      </c>
      <c r="X7" s="27">
        <v>4</v>
      </c>
      <c r="Y7" s="27">
        <v>0</v>
      </c>
      <c r="Z7" s="57"/>
      <c r="AA7" s="27">
        <f>F5+E8+F9+E12</f>
        <v>12</v>
      </c>
      <c r="AB7" s="27">
        <f>E5+F8+E9+F12</f>
        <v>0</v>
      </c>
      <c r="AC7" s="165" t="str">
        <f>IF(AB7=0,"MAX",AA7/AB7)</f>
        <v>MAX</v>
      </c>
      <c r="AD7" s="27"/>
      <c r="AE7" s="27"/>
      <c r="AF7" s="34"/>
      <c r="AG7" s="27">
        <v>4</v>
      </c>
      <c r="AH7" s="27"/>
      <c r="AI7" s="27"/>
      <c r="AJ7" s="27"/>
      <c r="AK7" s="27"/>
      <c r="AL7" s="27"/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1" t="s">
        <v>51</v>
      </c>
      <c r="B8" s="1" t="s">
        <v>31</v>
      </c>
      <c r="C8" s="52" t="s">
        <v>59</v>
      </c>
      <c r="D8" s="25" t="s">
        <v>147</v>
      </c>
      <c r="E8" s="64">
        <v>3</v>
      </c>
      <c r="F8" s="64">
        <v>0</v>
      </c>
      <c r="G8" s="64">
        <v>25</v>
      </c>
      <c r="H8" s="64">
        <v>15</v>
      </c>
      <c r="I8" s="64">
        <v>25</v>
      </c>
      <c r="J8" s="64">
        <v>15</v>
      </c>
      <c r="K8" s="64">
        <v>25</v>
      </c>
      <c r="L8" s="64">
        <v>21</v>
      </c>
      <c r="M8" s="64"/>
      <c r="N8" s="64"/>
      <c r="O8" s="64"/>
      <c r="P8" s="64"/>
      <c r="Q8" s="64">
        <f t="shared" si="0"/>
        <v>75</v>
      </c>
      <c r="R8" s="64">
        <f t="shared" si="1"/>
        <v>51</v>
      </c>
      <c r="S8" s="13"/>
      <c r="T8" s="62"/>
      <c r="U8" s="62"/>
      <c r="V8" s="62"/>
      <c r="W8" s="62"/>
      <c r="X8" s="6"/>
      <c r="Y8" s="6"/>
      <c r="Z8" s="6"/>
      <c r="AA8" s="6"/>
      <c r="AB8" s="6"/>
      <c r="AC8" s="63"/>
      <c r="AD8" s="6"/>
      <c r="AE8" s="6"/>
      <c r="AF8" s="63"/>
      <c r="AG8" s="6"/>
      <c r="AH8" s="6"/>
      <c r="AI8" s="6"/>
      <c r="AJ8" s="6"/>
      <c r="AK8" s="6"/>
      <c r="AL8" s="6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1" t="s">
        <v>52</v>
      </c>
      <c r="B9" s="1" t="s">
        <v>31</v>
      </c>
      <c r="C9" s="25" t="s">
        <v>58</v>
      </c>
      <c r="D9" s="25" t="s">
        <v>59</v>
      </c>
      <c r="E9" s="64">
        <v>0</v>
      </c>
      <c r="F9" s="64">
        <v>3</v>
      </c>
      <c r="G9" s="64">
        <v>12</v>
      </c>
      <c r="H9" s="64">
        <v>25</v>
      </c>
      <c r="I9" s="64">
        <v>13</v>
      </c>
      <c r="J9" s="64">
        <v>25</v>
      </c>
      <c r="K9" s="64">
        <v>16</v>
      </c>
      <c r="L9" s="64">
        <v>25</v>
      </c>
      <c r="M9" s="64"/>
      <c r="N9" s="64"/>
      <c r="O9" s="64"/>
      <c r="P9" s="64"/>
      <c r="Q9" s="64">
        <f t="shared" si="0"/>
        <v>41</v>
      </c>
      <c r="R9" s="64">
        <f t="shared" si="1"/>
        <v>75</v>
      </c>
      <c r="S9" s="13"/>
      <c r="T9" s="62"/>
      <c r="U9" s="62"/>
      <c r="V9" s="62"/>
      <c r="W9" s="62"/>
      <c r="X9" s="6"/>
      <c r="Y9" s="6"/>
      <c r="Z9" s="6"/>
      <c r="AA9" s="6"/>
      <c r="AB9" s="6"/>
      <c r="AC9" s="63"/>
      <c r="AD9" s="6"/>
      <c r="AE9" s="6"/>
      <c r="AF9" s="63"/>
      <c r="AG9" s="6"/>
      <c r="AH9" s="6"/>
      <c r="AI9" s="6"/>
      <c r="AJ9" s="6"/>
      <c r="AK9" s="6"/>
      <c r="AL9" s="6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1" t="s">
        <v>53</v>
      </c>
      <c r="B10" s="1" t="s">
        <v>31</v>
      </c>
      <c r="C10" s="25" t="s">
        <v>220</v>
      </c>
      <c r="D10" s="25" t="s">
        <v>148</v>
      </c>
      <c r="E10" s="64">
        <v>0</v>
      </c>
      <c r="F10" s="64">
        <v>3</v>
      </c>
      <c r="G10" s="64">
        <v>8</v>
      </c>
      <c r="H10" s="64">
        <v>25</v>
      </c>
      <c r="I10" s="64">
        <v>19</v>
      </c>
      <c r="J10" s="64">
        <v>25</v>
      </c>
      <c r="K10" s="64">
        <v>9</v>
      </c>
      <c r="L10" s="64">
        <v>25</v>
      </c>
      <c r="M10" s="64"/>
      <c r="N10" s="64"/>
      <c r="O10" s="64"/>
      <c r="P10" s="64"/>
      <c r="Q10" s="64">
        <f t="shared" si="0"/>
        <v>36</v>
      </c>
      <c r="R10" s="64">
        <f t="shared" si="1"/>
        <v>75</v>
      </c>
      <c r="S10" s="13"/>
      <c r="T10" s="112"/>
      <c r="U10" s="7" t="s">
        <v>45</v>
      </c>
      <c r="V10" s="112"/>
      <c r="W10" s="310"/>
      <c r="X10" s="311"/>
      <c r="Y10" s="311"/>
      <c r="Z10" s="311"/>
      <c r="AA10" s="315"/>
      <c r="AB10" s="311"/>
      <c r="AC10" s="311"/>
      <c r="AD10" s="315"/>
      <c r="AE10" s="311"/>
      <c r="AF10" s="311"/>
      <c r="AG10" s="316"/>
      <c r="AH10" s="311"/>
      <c r="AI10" s="311"/>
      <c r="AJ10" s="311"/>
      <c r="AK10" s="311"/>
      <c r="AL10" s="311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1" t="s">
        <v>54</v>
      </c>
      <c r="B11" s="1" t="s">
        <v>31</v>
      </c>
      <c r="C11" s="25" t="s">
        <v>0</v>
      </c>
      <c r="D11" s="25" t="s">
        <v>58</v>
      </c>
      <c r="E11" s="64">
        <v>3</v>
      </c>
      <c r="F11" s="30">
        <v>1</v>
      </c>
      <c r="G11" s="30">
        <v>25</v>
      </c>
      <c r="H11" s="30">
        <v>19</v>
      </c>
      <c r="I11" s="30">
        <v>28</v>
      </c>
      <c r="J11" s="30">
        <v>26</v>
      </c>
      <c r="K11" s="30">
        <v>16</v>
      </c>
      <c r="L11" s="30">
        <v>25</v>
      </c>
      <c r="M11" s="30">
        <v>25</v>
      </c>
      <c r="N11" s="30">
        <v>18</v>
      </c>
      <c r="O11" s="30"/>
      <c r="P11" s="30"/>
      <c r="Q11" s="64">
        <f t="shared" si="0"/>
        <v>94</v>
      </c>
      <c r="R11" s="64">
        <f t="shared" si="1"/>
        <v>88</v>
      </c>
      <c r="S11" s="13"/>
      <c r="T11" s="112" t="s">
        <v>244</v>
      </c>
      <c r="U11" s="164" t="s">
        <v>59</v>
      </c>
      <c r="V11" s="112"/>
      <c r="W11" s="113"/>
      <c r="X11" s="112"/>
      <c r="Y11" s="112"/>
      <c r="Z11" s="112"/>
      <c r="AA11" s="112"/>
      <c r="AB11" s="112"/>
      <c r="AC11" s="114"/>
      <c r="AD11" s="112"/>
      <c r="AE11" s="112"/>
      <c r="AF11" s="114"/>
      <c r="AG11" s="115"/>
      <c r="AH11" s="115"/>
      <c r="AI11" s="115"/>
      <c r="AJ11" s="115"/>
      <c r="AK11" s="115"/>
      <c r="AL11" s="115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1" t="s">
        <v>55</v>
      </c>
      <c r="B12" s="1" t="s">
        <v>31</v>
      </c>
      <c r="C12" s="52" t="s">
        <v>59</v>
      </c>
      <c r="D12" s="25" t="s">
        <v>220</v>
      </c>
      <c r="E12" s="82">
        <v>3</v>
      </c>
      <c r="F12" s="83">
        <v>0</v>
      </c>
      <c r="G12" s="83">
        <v>25</v>
      </c>
      <c r="H12" s="83">
        <v>9</v>
      </c>
      <c r="I12" s="83">
        <v>25</v>
      </c>
      <c r="J12" s="83">
        <v>10</v>
      </c>
      <c r="K12" s="83">
        <v>25</v>
      </c>
      <c r="L12" s="83">
        <v>8</v>
      </c>
      <c r="M12" s="83"/>
      <c r="N12" s="83"/>
      <c r="O12" s="83"/>
      <c r="P12" s="83"/>
      <c r="Q12" s="64">
        <f t="shared" si="0"/>
        <v>75</v>
      </c>
      <c r="R12" s="64">
        <f t="shared" si="1"/>
        <v>27</v>
      </c>
      <c r="S12" s="13"/>
      <c r="T12" s="112"/>
      <c r="U12" s="112"/>
      <c r="V12" s="112"/>
      <c r="W12" s="116"/>
      <c r="X12" s="116"/>
      <c r="Y12" s="116"/>
      <c r="Z12" s="116"/>
      <c r="AA12" s="116"/>
      <c r="AB12" s="116"/>
      <c r="AC12" s="117"/>
      <c r="AD12" s="116"/>
      <c r="AE12" s="116"/>
      <c r="AF12" s="117"/>
      <c r="AG12" s="116"/>
      <c r="AH12" s="116"/>
      <c r="AI12" s="116"/>
      <c r="AJ12" s="116"/>
      <c r="AK12" s="116"/>
      <c r="AL12" s="116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1" t="s">
        <v>56</v>
      </c>
      <c r="B13" s="1" t="s">
        <v>221</v>
      </c>
      <c r="C13" s="56"/>
      <c r="D13" s="25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>
        <f t="shared" si="0"/>
        <v>0</v>
      </c>
      <c r="R13" s="64">
        <f t="shared" si="1"/>
        <v>0</v>
      </c>
      <c r="S13" s="13"/>
      <c r="T13" s="6" t="s">
        <v>245</v>
      </c>
      <c r="U13" s="6" t="str">
        <f>U3</f>
        <v>Fleur de Lys Royal Panda</v>
      </c>
      <c r="V13" s="6"/>
      <c r="W13" s="6"/>
      <c r="X13" s="6"/>
      <c r="Y13" s="6"/>
      <c r="Z13" s="6"/>
      <c r="AA13" s="6"/>
      <c r="AB13" s="6"/>
      <c r="AC13" s="63"/>
      <c r="AD13" s="6"/>
      <c r="AE13" s="6"/>
      <c r="AF13" s="63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"/>
      <c r="B14" s="6"/>
      <c r="C14" s="13"/>
      <c r="D14" s="13"/>
      <c r="E14" s="38"/>
      <c r="F14" s="6"/>
      <c r="G14" s="13"/>
      <c r="H14" s="6"/>
      <c r="I14" s="6"/>
      <c r="J14" s="6"/>
      <c r="K14" s="40"/>
      <c r="L14" s="13"/>
      <c r="M14" s="13"/>
      <c r="N14" s="13"/>
      <c r="O14" s="13"/>
      <c r="P14" s="13"/>
      <c r="Q14" s="13"/>
      <c r="R14" s="13"/>
      <c r="S14" s="13"/>
      <c r="T14" s="6" t="s">
        <v>246</v>
      </c>
      <c r="U14" s="6" t="str">
        <f>U4</f>
        <v>Paola</v>
      </c>
      <c r="V14" s="6"/>
      <c r="W14" s="6"/>
      <c r="X14" s="6"/>
      <c r="Y14" s="6"/>
      <c r="Z14" s="6"/>
      <c r="AA14" s="6"/>
      <c r="AB14" s="6"/>
      <c r="AC14" s="63"/>
      <c r="AD14" s="6"/>
      <c r="AE14" s="6"/>
      <c r="AF14" s="63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6" t="s">
        <v>247</v>
      </c>
      <c r="U15" s="166" t="str">
        <f>U5</f>
        <v>Mgarr Volley</v>
      </c>
      <c r="V15" s="14"/>
      <c r="W15" s="14"/>
      <c r="X15" s="14"/>
      <c r="Y15" s="14"/>
      <c r="Z15" s="14"/>
      <c r="AA15" s="14"/>
      <c r="AB15" s="14"/>
      <c r="AC15" s="65"/>
      <c r="AD15" s="14"/>
      <c r="AE15" s="14"/>
      <c r="AF15" s="65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20:21" ht="15" customHeight="1">
      <c r="T16" s="160" t="s">
        <v>248</v>
      </c>
      <c r="U16" s="160" t="str">
        <f>U6</f>
        <v>Mellieha Tritons</v>
      </c>
    </row>
  </sheetData>
  <sheetProtection/>
  <mergeCells count="18">
    <mergeCell ref="I2:J2"/>
    <mergeCell ref="K2:L2"/>
    <mergeCell ref="AG1:AL1"/>
    <mergeCell ref="AD10:AF10"/>
    <mergeCell ref="AG10:AL10"/>
    <mergeCell ref="AA10:AC10"/>
    <mergeCell ref="AA1:AC1"/>
    <mergeCell ref="AD1:AF1"/>
    <mergeCell ref="E2:F2"/>
    <mergeCell ref="E1:F1"/>
    <mergeCell ref="G1:R1"/>
    <mergeCell ref="C1:D1"/>
    <mergeCell ref="Q2:R2"/>
    <mergeCell ref="W10:Z10"/>
    <mergeCell ref="W1:Z1"/>
    <mergeCell ref="M2:N2"/>
    <mergeCell ref="O2:P2"/>
    <mergeCell ref="G2:H2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AV22"/>
  <sheetViews>
    <sheetView zoomScalePageLayoutView="0" workbookViewId="0" topLeftCell="G1">
      <selection activeCell="O3" sqref="O3"/>
    </sheetView>
  </sheetViews>
  <sheetFormatPr defaultColWidth="14.421875" defaultRowHeight="15" customHeight="1"/>
  <cols>
    <col min="1" max="1" width="8.421875" style="0" customWidth="1"/>
    <col min="2" max="2" width="15.57421875" style="0" customWidth="1"/>
    <col min="3" max="3" width="20.8515625" style="0" customWidth="1"/>
    <col min="4" max="4" width="14.7109375" style="0" bestFit="1" customWidth="1"/>
    <col min="5" max="18" width="5.7109375" style="0" customWidth="1"/>
    <col min="19" max="19" width="4.140625" style="0" customWidth="1"/>
    <col min="20" max="20" width="2.57421875" style="0" customWidth="1"/>
    <col min="21" max="21" width="20.8515625" style="0" customWidth="1"/>
    <col min="22" max="22" width="8.57421875" style="0" customWidth="1"/>
    <col min="23" max="38" width="5.7109375" style="0" customWidth="1"/>
    <col min="39" max="48" width="11.421875" style="0" customWidth="1"/>
  </cols>
  <sheetData>
    <row r="1" spans="1:48" ht="12.75" customHeight="1">
      <c r="A1" s="1"/>
      <c r="B1" s="1"/>
      <c r="C1" s="308" t="s">
        <v>1</v>
      </c>
      <c r="D1" s="303"/>
      <c r="E1" s="309"/>
      <c r="F1" s="303"/>
      <c r="G1" s="308" t="s">
        <v>3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3"/>
      <c r="S1" s="6"/>
      <c r="T1" s="7"/>
      <c r="U1" s="7" t="s">
        <v>4</v>
      </c>
      <c r="V1" s="7" t="s">
        <v>5</v>
      </c>
      <c r="W1" s="312" t="s">
        <v>6</v>
      </c>
      <c r="X1" s="300"/>
      <c r="Y1" s="300"/>
      <c r="Z1" s="303"/>
      <c r="AA1" s="317" t="s">
        <v>7</v>
      </c>
      <c r="AB1" s="300"/>
      <c r="AC1" s="303"/>
      <c r="AD1" s="317" t="s">
        <v>8</v>
      </c>
      <c r="AE1" s="300"/>
      <c r="AF1" s="303"/>
      <c r="AG1" s="317" t="s">
        <v>9</v>
      </c>
      <c r="AH1" s="300"/>
      <c r="AI1" s="300"/>
      <c r="AJ1" s="300"/>
      <c r="AK1" s="300"/>
      <c r="AL1" s="30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>
        <v>4</v>
      </c>
      <c r="N2" s="303"/>
      <c r="O2" s="313">
        <v>5</v>
      </c>
      <c r="P2" s="303"/>
      <c r="Q2" s="308" t="s">
        <v>15</v>
      </c>
      <c r="R2" s="30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7" t="s">
        <v>18</v>
      </c>
      <c r="AB2" s="7" t="s">
        <v>19</v>
      </c>
      <c r="AC2" s="7" t="s">
        <v>21</v>
      </c>
      <c r="AD2" s="7" t="s">
        <v>18</v>
      </c>
      <c r="AE2" s="7" t="s">
        <v>19</v>
      </c>
      <c r="AF2" s="7" t="s">
        <v>21</v>
      </c>
      <c r="AG2" s="24" t="s">
        <v>22</v>
      </c>
      <c r="AH2" s="24" t="s">
        <v>23</v>
      </c>
      <c r="AI2" s="24" t="s">
        <v>24</v>
      </c>
      <c r="AJ2" s="24" t="s">
        <v>25</v>
      </c>
      <c r="AK2" s="24" t="s">
        <v>26</v>
      </c>
      <c r="AL2" s="24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17" t="s">
        <v>28</v>
      </c>
      <c r="B3" s="17" t="s">
        <v>29</v>
      </c>
      <c r="C3" s="25" t="s">
        <v>148</v>
      </c>
      <c r="D3" s="17" t="s">
        <v>252</v>
      </c>
      <c r="E3" s="30">
        <f>COUNTIF(G3,"&gt;"&amp;H3)+COUNTIF(I3,"&gt;"&amp;J3)+COUNTIF(K3,"&gt;"&amp;L3)+COUNTIF(M3,"&gt;"&amp;N3)+COUNTIF(O3,"&gt;"&amp;P3)</f>
        <v>0</v>
      </c>
      <c r="F3" s="30">
        <f>COUNTIF(H3,"&gt;"&amp;G3)+COUNTIF(J3,"&gt;"&amp;I3)+COUNTIF(L3,"&gt;"&amp;K3)+COUNTIF(N3,"&gt;"&amp;M3)+COUNTIF(P3,"&gt;"&amp;O3)</f>
        <v>3</v>
      </c>
      <c r="G3" s="162">
        <v>0</v>
      </c>
      <c r="H3" s="162">
        <v>25</v>
      </c>
      <c r="I3" s="162">
        <v>0</v>
      </c>
      <c r="J3" s="162">
        <v>25</v>
      </c>
      <c r="K3" s="162">
        <v>0</v>
      </c>
      <c r="L3" s="162">
        <v>25</v>
      </c>
      <c r="M3" s="162"/>
      <c r="N3" s="162"/>
      <c r="O3" s="162"/>
      <c r="P3" s="162"/>
      <c r="Q3" s="162">
        <f>G3+I3+K3+M3+O3</f>
        <v>0</v>
      </c>
      <c r="R3" s="162">
        <f>H3+J3+L3+N3+P3</f>
        <v>75</v>
      </c>
      <c r="S3" s="13"/>
      <c r="T3" s="17">
        <v>1</v>
      </c>
      <c r="U3" s="17" t="s">
        <v>32</v>
      </c>
      <c r="V3" s="3">
        <f>AG3*3+AH3*3+AI3*2+AJ3*1</f>
        <v>0</v>
      </c>
      <c r="W3" s="1">
        <f>X3+Y3+Z3</f>
        <v>1</v>
      </c>
      <c r="X3" s="27">
        <f>COUNTIF($E$3,"=3")</f>
        <v>0</v>
      </c>
      <c r="Y3" s="27">
        <f>SUM(IF($E$3&lt;$F$3,1,0))</f>
        <v>1</v>
      </c>
      <c r="Z3" s="43"/>
      <c r="AA3" s="27">
        <f>$E$3</f>
        <v>0</v>
      </c>
      <c r="AB3" s="27">
        <f>$F$3</f>
        <v>3</v>
      </c>
      <c r="AC3" s="1">
        <f>IF(AB3=0,"MAX",AA3/AB3)</f>
        <v>0</v>
      </c>
      <c r="AD3" s="27">
        <f>$Q$3</f>
        <v>0</v>
      </c>
      <c r="AE3" s="27">
        <f>$R$3</f>
        <v>75</v>
      </c>
      <c r="AF3" s="1">
        <f>IF(AE3=0,"MAX",AD3/AE3)</f>
        <v>0</v>
      </c>
      <c r="AG3" s="36">
        <f>SUM(IF(AND($E$3=3,$F$3=0),1,0))</f>
        <v>0</v>
      </c>
      <c r="AH3" s="36">
        <f>SUM(IF(AND($E$3=3,$F$3=1),1,0))</f>
        <v>0</v>
      </c>
      <c r="AI3" s="36">
        <f>SUM(IF(AND($E$3=3,$F$3=2),1,0))</f>
        <v>0</v>
      </c>
      <c r="AJ3" s="36">
        <f>SUM(IF(AND($E$3=2,$F$3=3),1,0))</f>
        <v>0</v>
      </c>
      <c r="AK3" s="36">
        <f>SUM(IF(AND($E$3=1,$F$3=3),1,0))</f>
        <v>0</v>
      </c>
      <c r="AL3" s="36">
        <f>SUM(IF(AND($E$3=0,$F$3=3),1,0))</f>
        <v>1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"/>
      <c r="B4" s="6"/>
      <c r="C4" s="13"/>
      <c r="D4" s="13"/>
      <c r="E4" s="38"/>
      <c r="F4" s="6"/>
      <c r="G4" s="13"/>
      <c r="H4" s="6"/>
      <c r="I4" s="6"/>
      <c r="J4" s="6"/>
      <c r="K4" s="40"/>
      <c r="L4" s="13"/>
      <c r="M4" s="13"/>
      <c r="N4" s="13"/>
      <c r="O4" s="13"/>
      <c r="P4" s="13"/>
      <c r="Q4" s="13"/>
      <c r="R4" s="13"/>
      <c r="S4" s="13"/>
      <c r="T4" s="17">
        <v>2</v>
      </c>
      <c r="U4" s="17" t="s">
        <v>252</v>
      </c>
      <c r="V4" s="3">
        <f>AG4*3+AH4*3+AI4*2+AJ4*1</f>
        <v>3</v>
      </c>
      <c r="W4" s="1">
        <f>X4+Y4+Z4</f>
        <v>1</v>
      </c>
      <c r="X4" s="27">
        <f>COUNTIF($F$3,"=3")</f>
        <v>1</v>
      </c>
      <c r="Y4" s="27">
        <f>SUM(IF($F$3&lt;$E$3,1,0))</f>
        <v>0</v>
      </c>
      <c r="Z4" s="30"/>
      <c r="AA4" s="27">
        <f>$F$3</f>
        <v>3</v>
      </c>
      <c r="AB4" s="27">
        <f>$E$3</f>
        <v>0</v>
      </c>
      <c r="AC4" s="1" t="str">
        <f>IF(AB4=0,"MAX",AA4/AB4)</f>
        <v>MAX</v>
      </c>
      <c r="AD4" s="27">
        <f>$R$3</f>
        <v>75</v>
      </c>
      <c r="AE4" s="27">
        <f>$Q$3</f>
        <v>0</v>
      </c>
      <c r="AF4" s="1" t="str">
        <f>IF(AE4=0,"MAX",AD4/AE4)</f>
        <v>MAX</v>
      </c>
      <c r="AG4" s="36">
        <f>SUM(IF(AND($F$3=3,$E$3=0),1,0))</f>
        <v>1</v>
      </c>
      <c r="AH4" s="36">
        <f>SUM(IF(AND($F$3=3,$E$3=1),1,0))</f>
        <v>0</v>
      </c>
      <c r="AI4" s="36">
        <f>SUM(IF(AND($F$3=3,$E$3=2),1,0))</f>
        <v>0</v>
      </c>
      <c r="AJ4" s="36">
        <f>SUM(IF(AND($F$3=2,$E$3=3),1,0))</f>
        <v>0</v>
      </c>
      <c r="AK4" s="36">
        <f>SUM(IF(AND($F$3=1,$E$3=3),1,0))</f>
        <v>0</v>
      </c>
      <c r="AL4" s="36">
        <f>SUM(IF(AND($F$3=0,$E$3=3),1,0))</f>
        <v>0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"/>
      <c r="B5" s="6"/>
      <c r="C5" s="13"/>
      <c r="D5" s="13"/>
      <c r="E5" s="38"/>
      <c r="F5" s="6"/>
      <c r="G5" s="13"/>
      <c r="H5" s="6"/>
      <c r="I5" s="6"/>
      <c r="J5" s="6"/>
      <c r="K5" s="40"/>
      <c r="L5" s="13"/>
      <c r="M5" s="13"/>
      <c r="N5" s="13"/>
      <c r="O5" s="13"/>
      <c r="P5" s="13"/>
      <c r="Q5" s="13"/>
      <c r="R5" s="13"/>
      <c r="S5" s="13"/>
      <c r="T5" s="49"/>
      <c r="V5" s="49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13"/>
      <c r="AI5" s="13"/>
      <c r="AJ5" s="13"/>
      <c r="AK5" s="13"/>
      <c r="AL5" s="13"/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"/>
      <c r="B6" s="6"/>
      <c r="C6" s="13"/>
      <c r="D6" s="13"/>
      <c r="E6" s="38"/>
      <c r="F6" s="6"/>
      <c r="G6" s="13"/>
      <c r="H6" s="6"/>
      <c r="I6" s="6"/>
      <c r="J6" s="6"/>
      <c r="K6" s="40"/>
      <c r="L6" s="13"/>
      <c r="M6" s="13"/>
      <c r="N6" s="13"/>
      <c r="O6" s="13"/>
      <c r="P6" s="13"/>
      <c r="Q6" s="13"/>
      <c r="R6" s="13"/>
      <c r="S6" s="13"/>
      <c r="T6" s="49"/>
      <c r="U6" s="49"/>
      <c r="V6" s="49"/>
      <c r="W6" s="6"/>
      <c r="X6" s="6"/>
      <c r="Y6" s="6"/>
      <c r="Z6" s="6"/>
      <c r="AA6" s="6"/>
      <c r="AB6" s="6"/>
      <c r="AC6" s="6"/>
      <c r="AD6" s="6"/>
      <c r="AE6" s="6"/>
      <c r="AF6" s="6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"/>
      <c r="B7" s="6"/>
      <c r="C7" s="13"/>
      <c r="D7" s="13"/>
      <c r="E7" s="38"/>
      <c r="F7" s="6"/>
      <c r="G7" s="13"/>
      <c r="H7" s="6"/>
      <c r="I7" s="6"/>
      <c r="J7" s="6"/>
      <c r="K7" s="40"/>
      <c r="L7" s="13"/>
      <c r="M7" s="13"/>
      <c r="N7" s="13"/>
      <c r="O7" s="13"/>
      <c r="P7" s="13"/>
      <c r="Q7" s="13"/>
      <c r="R7" s="13"/>
      <c r="S7" s="13"/>
      <c r="T7" s="6"/>
      <c r="U7" s="7" t="s">
        <v>45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"/>
      <c r="B8" s="6"/>
      <c r="C8" s="13"/>
      <c r="D8" s="13"/>
      <c r="E8" s="38"/>
      <c r="F8" s="6"/>
      <c r="G8" s="13"/>
      <c r="H8" s="6"/>
      <c r="I8" s="6"/>
      <c r="J8" s="6"/>
      <c r="K8" s="40"/>
      <c r="L8" s="13"/>
      <c r="M8" s="13"/>
      <c r="N8" s="13"/>
      <c r="O8" s="13"/>
      <c r="P8" s="13"/>
      <c r="Q8" s="13"/>
      <c r="R8" s="13"/>
      <c r="S8" s="13"/>
      <c r="T8" s="6"/>
      <c r="U8" s="17" t="s">
        <v>32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"/>
      <c r="B9" s="6"/>
      <c r="C9" s="13"/>
      <c r="D9" s="13"/>
      <c r="E9" s="38"/>
      <c r="F9" s="6"/>
      <c r="G9" s="13"/>
      <c r="H9" s="6"/>
      <c r="I9" s="6"/>
      <c r="J9" s="6"/>
      <c r="K9" s="40"/>
      <c r="L9" s="13"/>
      <c r="M9" s="13"/>
      <c r="N9" s="13"/>
      <c r="O9" s="13"/>
      <c r="P9" s="13"/>
      <c r="Q9" s="13"/>
      <c r="R9" s="13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"/>
      <c r="B10" s="6"/>
      <c r="C10" s="13"/>
      <c r="D10" s="13"/>
      <c r="E10" s="38"/>
      <c r="F10" s="6"/>
      <c r="G10" s="13"/>
      <c r="H10" s="6"/>
      <c r="I10" s="6"/>
      <c r="J10" s="6"/>
      <c r="K10" s="40"/>
      <c r="L10" s="13"/>
      <c r="M10" s="13"/>
      <c r="N10" s="13"/>
      <c r="O10" s="13"/>
      <c r="P10" s="13"/>
      <c r="Q10" s="13"/>
      <c r="R10" s="13"/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"/>
      <c r="B11" s="6"/>
      <c r="C11" s="13"/>
      <c r="D11" s="13"/>
      <c r="E11" s="38"/>
      <c r="F11" s="6"/>
      <c r="G11" s="13"/>
      <c r="H11" s="6"/>
      <c r="I11" s="6"/>
      <c r="J11" s="6"/>
      <c r="K11" s="40"/>
      <c r="L11" s="13"/>
      <c r="M11" s="13"/>
      <c r="N11" s="13"/>
      <c r="O11" s="13"/>
      <c r="P11" s="13"/>
      <c r="Q11" s="13"/>
      <c r="R11" s="13"/>
      <c r="S11" s="1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"/>
      <c r="B12" s="6"/>
      <c r="C12" s="13"/>
      <c r="D12" s="13"/>
      <c r="E12" s="38"/>
      <c r="F12" s="6"/>
      <c r="G12" s="13"/>
      <c r="H12" s="6"/>
      <c r="I12" s="6"/>
      <c r="J12" s="6"/>
      <c r="K12" s="40"/>
      <c r="L12" s="13"/>
      <c r="M12" s="13"/>
      <c r="N12" s="13"/>
      <c r="O12" s="13"/>
      <c r="P12" s="13"/>
      <c r="Q12" s="13"/>
      <c r="R12" s="13"/>
      <c r="S12" s="1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"/>
      <c r="B13" s="6"/>
      <c r="C13" s="13"/>
      <c r="D13" s="13"/>
      <c r="E13" s="38"/>
      <c r="F13" s="6"/>
      <c r="G13" s="13"/>
      <c r="H13" s="6"/>
      <c r="I13" s="6"/>
      <c r="J13" s="6"/>
      <c r="K13" s="40"/>
      <c r="L13" s="13"/>
      <c r="M13" s="13"/>
      <c r="N13" s="13"/>
      <c r="O13" s="13"/>
      <c r="P13" s="13"/>
      <c r="Q13" s="13"/>
      <c r="R13" s="13"/>
      <c r="S13" s="1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"/>
      <c r="B14" s="6"/>
      <c r="C14" s="13"/>
      <c r="D14" s="13"/>
      <c r="E14" s="38"/>
      <c r="F14" s="6"/>
      <c r="G14" s="13"/>
      <c r="H14" s="6"/>
      <c r="I14" s="6"/>
      <c r="J14" s="6"/>
      <c r="K14" s="40"/>
      <c r="L14" s="13"/>
      <c r="M14" s="13"/>
      <c r="N14" s="13"/>
      <c r="O14" s="13"/>
      <c r="P14" s="13"/>
      <c r="Q14" s="13"/>
      <c r="R14" s="13"/>
      <c r="S14" s="1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"/>
      <c r="B15" s="6"/>
      <c r="C15" s="13"/>
      <c r="D15" s="13"/>
      <c r="E15" s="38"/>
      <c r="F15" s="6"/>
      <c r="G15" s="13"/>
      <c r="H15" s="6"/>
      <c r="I15" s="6"/>
      <c r="J15" s="6"/>
      <c r="K15" s="40"/>
      <c r="L15" s="13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"/>
      <c r="B16" s="6"/>
      <c r="C16" s="13"/>
      <c r="D16" s="13"/>
      <c r="E16" s="38"/>
      <c r="F16" s="6"/>
      <c r="G16" s="13"/>
      <c r="H16" s="6"/>
      <c r="I16" s="6"/>
      <c r="J16" s="6"/>
      <c r="K16" s="40"/>
      <c r="L16" s="13"/>
      <c r="M16" s="13"/>
      <c r="N16" s="13"/>
      <c r="O16" s="13"/>
      <c r="P16" s="13"/>
      <c r="Q16" s="13"/>
      <c r="R16" s="13"/>
      <c r="S16" s="1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"/>
      <c r="B17" s="6"/>
      <c r="C17" s="13"/>
      <c r="D17" s="13"/>
      <c r="E17" s="38"/>
      <c r="F17" s="6"/>
      <c r="G17" s="13"/>
      <c r="H17" s="6"/>
      <c r="I17" s="6"/>
      <c r="J17" s="6"/>
      <c r="K17" s="40"/>
      <c r="L17" s="13"/>
      <c r="M17" s="13"/>
      <c r="N17" s="13"/>
      <c r="O17" s="13"/>
      <c r="P17" s="13"/>
      <c r="Q17" s="13"/>
      <c r="R17" s="13"/>
      <c r="S17" s="5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"/>
      <c r="B18" s="6"/>
      <c r="C18" s="13"/>
      <c r="D18" s="13"/>
      <c r="E18" s="38"/>
      <c r="F18" s="6"/>
      <c r="G18" s="13"/>
      <c r="H18" s="6"/>
      <c r="I18" s="6"/>
      <c r="J18" s="6"/>
      <c r="K18" s="40"/>
      <c r="L18" s="13"/>
      <c r="M18" s="13"/>
      <c r="N18" s="13"/>
      <c r="O18" s="13"/>
      <c r="P18" s="13"/>
      <c r="Q18" s="13"/>
      <c r="R18" s="13"/>
      <c r="S18" s="5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"/>
      <c r="B19" s="6"/>
      <c r="C19" s="13"/>
      <c r="D19" s="13"/>
      <c r="E19" s="38"/>
      <c r="F19" s="6"/>
      <c r="G19" s="13"/>
      <c r="H19" s="6"/>
      <c r="I19" s="6"/>
      <c r="J19" s="6"/>
      <c r="K19" s="40"/>
      <c r="L19" s="13"/>
      <c r="M19" s="13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"/>
      <c r="B20" s="6"/>
      <c r="C20" s="13"/>
      <c r="D20" s="13"/>
      <c r="E20" s="38"/>
      <c r="F20" s="6"/>
      <c r="G20" s="13"/>
      <c r="H20" s="6"/>
      <c r="I20" s="6"/>
      <c r="J20" s="6"/>
      <c r="K20" s="40"/>
      <c r="L20" s="13"/>
      <c r="M20" s="13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6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</sheetData>
  <sheetProtection/>
  <mergeCells count="14">
    <mergeCell ref="AG1:AL1"/>
    <mergeCell ref="AD1:AF1"/>
    <mergeCell ref="M2:N2"/>
    <mergeCell ref="K2:L2"/>
    <mergeCell ref="O2:P2"/>
    <mergeCell ref="Q2:R2"/>
    <mergeCell ref="W1:Z1"/>
    <mergeCell ref="G1:R1"/>
    <mergeCell ref="C1:D1"/>
    <mergeCell ref="E1:F1"/>
    <mergeCell ref="G2:H2"/>
    <mergeCell ref="E2:F2"/>
    <mergeCell ref="I2:J2"/>
    <mergeCell ref="AA1:AC1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outlinePr summaryBelow="0" summaryRight="0"/>
  </sheetPr>
  <dimension ref="A1:AV42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8" sqref="A18"/>
    </sheetView>
  </sheetViews>
  <sheetFormatPr defaultColWidth="14.421875" defaultRowHeight="15" customHeight="1"/>
  <cols>
    <col min="1" max="1" width="7.28125" style="95" customWidth="1"/>
    <col min="2" max="2" width="11.7109375" style="95" customWidth="1"/>
    <col min="3" max="4" width="21.7109375" style="95" customWidth="1"/>
    <col min="5" max="18" width="5.7109375" style="95" customWidth="1"/>
    <col min="19" max="19" width="4.140625" style="95" customWidth="1"/>
    <col min="20" max="20" width="2.00390625" style="95" customWidth="1"/>
    <col min="21" max="21" width="21.7109375" style="95" customWidth="1"/>
    <col min="22" max="22" width="7.8515625" style="95" customWidth="1"/>
    <col min="23" max="23" width="5.00390625" style="95" customWidth="1"/>
    <col min="24" max="24" width="4.7109375" style="95" customWidth="1"/>
    <col min="25" max="25" width="4.421875" style="95" customWidth="1"/>
    <col min="26" max="26" width="4.8515625" style="95" customWidth="1"/>
    <col min="27" max="27" width="4.7109375" style="95" customWidth="1"/>
    <col min="28" max="28" width="4.421875" style="95" customWidth="1"/>
    <col min="29" max="29" width="5.421875" style="95" customWidth="1"/>
    <col min="30" max="30" width="4.7109375" style="95" customWidth="1"/>
    <col min="31" max="31" width="4.421875" style="95" customWidth="1"/>
    <col min="32" max="32" width="5.140625" style="95" customWidth="1"/>
    <col min="33" max="38" width="3.57421875" style="95" customWidth="1"/>
    <col min="39" max="48" width="11.421875" style="95" customWidth="1"/>
    <col min="49" max="16384" width="14.421875" style="95" customWidth="1"/>
  </cols>
  <sheetData>
    <row r="1" spans="1:48" ht="12.75" customHeight="1">
      <c r="A1" s="64"/>
      <c r="B1" s="64"/>
      <c r="C1" s="308" t="s">
        <v>1</v>
      </c>
      <c r="D1" s="303"/>
      <c r="E1" s="309"/>
      <c r="F1" s="303"/>
      <c r="G1" s="308" t="s">
        <v>60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3"/>
      <c r="S1" s="6"/>
      <c r="T1" s="7"/>
      <c r="U1" s="7"/>
      <c r="V1" s="7" t="s">
        <v>5</v>
      </c>
      <c r="W1" s="312" t="s">
        <v>6</v>
      </c>
      <c r="X1" s="300"/>
      <c r="Y1" s="300"/>
      <c r="Z1" s="303"/>
      <c r="AA1" s="317" t="s">
        <v>7</v>
      </c>
      <c r="AB1" s="300"/>
      <c r="AC1" s="303"/>
      <c r="AD1" s="317" t="s">
        <v>8</v>
      </c>
      <c r="AE1" s="300"/>
      <c r="AF1" s="303"/>
      <c r="AG1" s="317" t="s">
        <v>9</v>
      </c>
      <c r="AH1" s="300"/>
      <c r="AI1" s="300"/>
      <c r="AJ1" s="300"/>
      <c r="AK1" s="300"/>
      <c r="AL1" s="30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>
        <v>4</v>
      </c>
      <c r="N2" s="303"/>
      <c r="O2" s="313">
        <v>5</v>
      </c>
      <c r="P2" s="303"/>
      <c r="Q2" s="308" t="s">
        <v>15</v>
      </c>
      <c r="R2" s="30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70" t="s">
        <v>21</v>
      </c>
      <c r="AD2" s="22" t="s">
        <v>18</v>
      </c>
      <c r="AE2" s="7" t="s">
        <v>19</v>
      </c>
      <c r="AF2" s="23" t="s">
        <v>21</v>
      </c>
      <c r="AG2" s="55" t="s">
        <v>22</v>
      </c>
      <c r="AH2" s="55" t="s">
        <v>23</v>
      </c>
      <c r="AI2" s="55" t="s">
        <v>24</v>
      </c>
      <c r="AJ2" s="55" t="s">
        <v>25</v>
      </c>
      <c r="AK2" s="55" t="s">
        <v>26</v>
      </c>
      <c r="AL2" s="55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64" t="s">
        <v>61</v>
      </c>
      <c r="B3" s="64" t="s">
        <v>31</v>
      </c>
      <c r="C3" s="17" t="str">
        <f>U3</f>
        <v>Fleur de Lys Royal Panda</v>
      </c>
      <c r="D3" s="56" t="str">
        <f>U4</f>
        <v>Flyers</v>
      </c>
      <c r="E3" s="30">
        <f>COUNTIF(G3,"&gt;"&amp;H3)+COUNTIF(I3,"&gt;"&amp;J3)+COUNTIF(K3,"&gt;"&amp;L3)+COUNTIF(M3,"&gt;"&amp;N3)+COUNTIF(O3,"&gt;"&amp;P3)</f>
        <v>0</v>
      </c>
      <c r="F3" s="30">
        <f>COUNTIF(H3,"&gt;"&amp;G3)+COUNTIF(J3,"&gt;"&amp;I3)+COUNTIF(L3,"&gt;"&amp;K3)+COUNTIF(N3,"&gt;"&amp;M3)+COUNTIF(P3,"&gt;"&amp;O3)</f>
        <v>3</v>
      </c>
      <c r="G3" s="64">
        <v>0</v>
      </c>
      <c r="H3" s="64">
        <v>25</v>
      </c>
      <c r="I3" s="64">
        <v>0</v>
      </c>
      <c r="J3" s="64">
        <v>25</v>
      </c>
      <c r="K3" s="64">
        <v>0</v>
      </c>
      <c r="L3" s="64">
        <v>25</v>
      </c>
      <c r="M3" s="64"/>
      <c r="N3" s="64"/>
      <c r="O3" s="64"/>
      <c r="P3" s="64"/>
      <c r="Q3" s="162">
        <f aca="true" t="shared" si="0" ref="Q3:R7">G3+I3+K3+M3+O3</f>
        <v>0</v>
      </c>
      <c r="R3" s="162">
        <f t="shared" si="0"/>
        <v>75</v>
      </c>
      <c r="S3" s="13"/>
      <c r="T3" s="17">
        <v>1</v>
      </c>
      <c r="U3" s="17" t="s">
        <v>146</v>
      </c>
      <c r="V3" s="96">
        <f>AG3*3+AH3*3+AI3*2+AJ3*1</f>
        <v>2</v>
      </c>
      <c r="W3" s="64">
        <f>X3+Y3+Z3</f>
        <v>4</v>
      </c>
      <c r="X3" s="27">
        <f>COUNTIF($F$5,"=3")+COUNTIF($E$8,"=3")+COUNTIF($F$10,"=3")+COUNTIF($E$13,"=3")+COUNTIF($F$15,"=3")+COUNTIF($E$18,"=3")+COUNTIF($F$20,"=3")+COUNTIF($E$23,"=3")+COUNTIF($F$25,"=3")+COUNTIF($E$28,"=3")+COUNTIF($F$30,"=3")+COUNTIF($E$3,"=3")</f>
        <v>1</v>
      </c>
      <c r="Y3" s="27">
        <f>SUM(IF($E$3&lt;$F$3,1,0))+SUM(IF($F$5&lt;$E$5,1,0))+SUM(IF($E$8&lt;$F$8,1,0))+SUM(IF($F$10&lt;$E$10,1,0))+SUM(IF($E$13&lt;$F$13,1,0))+SUM(IF($F$15&lt;$E$15,1,0))+SUM(IF($E$18&lt;$F$18,1,0))+SUM(IF($F$20&lt;$E$20,1,0))+SUM(IF($E$23&lt;$F$23,1,0))+SUM(IF($F$25&lt;$E$25,1,0))+SUM(IF($E$28&lt;$F$28,1,0))+SUM(IF($F$30&lt;$E$30,1,0))</f>
        <v>3</v>
      </c>
      <c r="Z3" s="43"/>
      <c r="AA3" s="27">
        <f>E$3+F$5+E$8+F$10+E$13+F$15+E$18+F$20+E$23+F$25+E$28+F$30</f>
        <v>5</v>
      </c>
      <c r="AB3" s="27">
        <f>F$3+E$5+F$8+E$10+F$13+E$15+F$18+E$20+F$23+E$25+F$28+E$30</f>
        <v>11</v>
      </c>
      <c r="AC3" s="34">
        <f>IF(AB3=0,"MAX",AA3/AB3)</f>
        <v>0.45454545454545453</v>
      </c>
      <c r="AD3" s="27">
        <f>Q$3+R$5+Q$8+R$10+Q$13+R$15+Q$18+R$20+Q$23+R$25+Q$28+R$30</f>
        <v>277</v>
      </c>
      <c r="AE3" s="27">
        <f>R$3+Q$5+R$8+Q$10+R$13+Q$15+R$18+Q$20+R$23+Q$25+R$28+Q$30</f>
        <v>375</v>
      </c>
      <c r="AF3" s="34">
        <f>IF(AE3=0,"MAX",AD3/AE3)</f>
        <v>0.7386666666666667</v>
      </c>
      <c r="AG3" s="27">
        <f>SUM(IF(AND($E$3=3,$F$3=0),1,0))+SUM(IF(AND($F$5=3,$E$5=0),1,0))+SUM(IF(AND($E$8=3,$F$8=0),1,0))+SUM(IF(AND($F$10=3,$E$10=0),1,0))+SUM(IF(AND($E$13=3,$F$13=0),1,0))+SUM(IF(AND($F$15=3,$E$15=0),1,0))+SUM(IF(AND($E$18=3,$F$18=0),1,0))+SUM(IF(AND($F$20=3,$E$20=0),1,0))+SUM(IF(AND($E$23=3,$F$23=0),1,0))+SUM(IF(AND($F$25=3,$E$25=0),1,0))+SUM(IF(AND($E$28=3,$F$28=0),1,0))+SUM(IF(AND($F$30=3,$E$30=0),1,0))</f>
        <v>0</v>
      </c>
      <c r="AH3" s="27">
        <f>SUM(IF(AND($E$3=3,$F$3=1),1,0))+SUM(IF(AND($F$5=3,$E$5=1),1,0))+SUM(IF(AND($E$8=3,$F$8=1),1,0))+SUM(IF(AND($F$10=3,$E$10=1),1,0))+SUM(IF(AND($E$13=3,$F$13=1),1,0))+SUM(IF(AND($F$15=3,$E$15=1),1,0))+SUM(IF(AND($E$18=3,$F$18=1),1,0))+SUM(IF(AND($F$20=3,$E$20=1),1,0))+SUM(IF(AND($E$23=3,$F$23=1),1,0))+SUM(IF(AND($F$25=3,$E$25=1),1,0))+SUM(IF(AND($E$28=3,$F$28=1),1,0))+SUM(IF(AND($F$30=3,$E$30=1),1,0))</f>
        <v>0</v>
      </c>
      <c r="AI3" s="27">
        <f>SUM(IF(AND($E$3=3,$F$3=2),1,0))+SUM(IF(AND($F$5=3,$E$5=2),1,0))+SUM(IF(AND($E$8=3,$F$8=2),1,0))+SUM(IF(AND($F$10=3,$E$10=2),1,0))+SUM(IF(AND($E$13=3,$F$13=2),1,0))+SUM(IF(AND($F$15=3,$E$15=2),1,0))+SUM(IF(AND($E$18=3,$F$18=2),1,0))+SUM(IF(AND($F$20=3,$E$20=2),1,0))+SUM(IF(AND($E$23=3,$F$23=2),1,0))+SUM(IF(AND($F$25=3,$E$25=2),1,0))+SUM(IF(AND($E$28=3,$F$28=2),1,0))+SUM(IF(AND($F$30=3,$E$30=2),1,0))</f>
        <v>1</v>
      </c>
      <c r="AJ3" s="27">
        <f>SUM(IF(AND($E$3=2,$F$3=3),1,0))+SUM(IF(AND($F$5=2,$E$5=3),1,0))+SUM(IF(AND($E$8=2,$F$8=3),1,0))+SUM(IF(AND($F$10=2,$E$10=3),1,0))+SUM(IF(AND($E$13=2,$F$13=3),1,0))+SUM(IF(AND($F$15=2,$E$15=3),1,0))+SUM(IF(AND($E$18=2,$F$18=3),1,0))+SUM(IF(AND($F$20=2,$E$20=3),1,0))+SUM(IF(AND($E$23=2,$F$23=3),1,0))+SUM(IF(AND($F$25=2,$E$25=3),1,0))+SUM(IF(AND($E$28=2,$F$28=3),1,0))+SUM(IF(AND($F$30=2,$E$30=3),1,0))</f>
        <v>0</v>
      </c>
      <c r="AK3" s="27">
        <f>SUM(IF(AND($E$3=1,$F$3=3),1,0))+SUM(IF(AND($F$5=1,$E$5=3),1,0))+SUM(IF(AND($E$8=1,$F$8=3),1,0))+SUM(IF(AND($F$10=1,$E$10=3),1,0))+SUM(IF(AND($E$13=1,$F$13=3),1,0))+SUM(IF(AND($F$15=1,$E$15=3),1,0))+SUM(IF(AND($E$18=1,$F$18=3),1,0))+SUM(IF(AND($F$20=1,$E$20=3),1,0))+SUM(IF(AND($E$23=1,$F$23=3),1,0))+SUM(IF(AND($F$25=1,$E$25=3),1,0))+SUM(IF(AND($E$28=1,$F$28=3),1,0))+SUM(IF(AND($F$30=1,$E$30=3),1,0))</f>
        <v>2</v>
      </c>
      <c r="AL3" s="27">
        <f>SUM(IF(AND($E$3=0,$F$3=3),1,0))+SUM(IF(AND($F$5=0,$E$5=3),1,0))+SUM(IF(AND($E$8=0,$F$8=3),1,0))+SUM(IF(AND($F$10=0,$E$10=3),1,0))+SUM(IF(AND($E$13=0,$F$13=3),1,0))+SUM(IF(AND($F$15=0,$E$15=3),1,0))+SUM(IF(AND($E$18=0,$F$18=3),1,0))+SUM(IF(AND($F$20=0,$E$20=3),1,0))+SUM(IF(AND($E$23=0,$F$23=3),1,0))+SUM(IF(AND($F$25=0,$E$25=3),1,0))+SUM(IF(AND($E$28=0,$F$28=3),1,0))+SUM(IF(AND($F$30=0,$E$30=3),1,0))</f>
        <v>1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4" t="s">
        <v>62</v>
      </c>
      <c r="B4" s="64" t="s">
        <v>31</v>
      </c>
      <c r="C4" s="56" t="str">
        <f>U5</f>
        <v>Phoenix Yobetit</v>
      </c>
      <c r="D4" s="17" t="str">
        <f>U6</f>
        <v>Falcons</v>
      </c>
      <c r="E4" s="30">
        <f aca="true" t="shared" si="1" ref="E4:E32">COUNTIF(G4,"&gt;"&amp;H4)+COUNTIF(I4,"&gt;"&amp;J4)+COUNTIF(K4,"&gt;"&amp;L4)+COUNTIF(M4,"&gt;"&amp;N4)+COUNTIF(O4,"&gt;"&amp;P4)</f>
        <v>3</v>
      </c>
      <c r="F4" s="30">
        <f aca="true" t="shared" si="2" ref="F4:F32">COUNTIF(H4,"&gt;"&amp;G4)+COUNTIF(J4,"&gt;"&amp;I4)+COUNTIF(L4,"&gt;"&amp;K4)+COUNTIF(N4,"&gt;"&amp;M4)+COUNTIF(P4,"&gt;"&amp;O4)</f>
        <v>0</v>
      </c>
      <c r="G4" s="64">
        <v>25</v>
      </c>
      <c r="H4" s="64">
        <v>21</v>
      </c>
      <c r="I4" s="64">
        <v>25</v>
      </c>
      <c r="J4" s="64">
        <v>20</v>
      </c>
      <c r="K4" s="64">
        <v>25</v>
      </c>
      <c r="L4" s="64">
        <v>21</v>
      </c>
      <c r="M4" s="64"/>
      <c r="N4" s="64"/>
      <c r="O4" s="64"/>
      <c r="P4" s="64"/>
      <c r="Q4" s="162">
        <f t="shared" si="0"/>
        <v>75</v>
      </c>
      <c r="R4" s="162">
        <f t="shared" si="0"/>
        <v>62</v>
      </c>
      <c r="S4" s="13"/>
      <c r="T4" s="17">
        <v>2</v>
      </c>
      <c r="U4" s="17" t="s">
        <v>224</v>
      </c>
      <c r="V4" s="96">
        <f>AG4*3+AH4*3+AI4*2+AJ4*1</f>
        <v>4</v>
      </c>
      <c r="W4" s="64">
        <f>X4+Y4+Z4</f>
        <v>5</v>
      </c>
      <c r="X4" s="27">
        <f>COUNTIF($F$3,"=3")+COUNTIF($E$6,"=3")+COUNTIF($F$9,"=3")+COUNTIF($E$12,"=3")+COUNTIF($F$17,"=3")+COUNTIF($E$15,"=3")+COUNTIF($E$19,"=3")+COUNTIF($F$21,"=3")+COUNTIF($F$23,"=3")+COUNTIF($E$32,"=3")+COUNTIF($E$26,"=3")+COUNTIF($F$29,"=3")</f>
        <v>1</v>
      </c>
      <c r="Y4" s="27">
        <f>SUM(IF($F$3&lt;$E$3,1,0))+SUM(IF($E$6&lt;$F$6,1,0))+SUM(IF($E$12&lt;$F$12,1,0))+SUM(IF($F$9&lt;$E$9,1,0))+SUM(IF($E$15&lt;$F$15,1,0))+SUM(IF($F$17&lt;$E$17,1,0))+SUM(IF($E$19&lt;$F$19,1,0))+SUM(IF($E$21&lt;$F$21,1,0))+SUM(IF($F$23&lt;$E$23,1,0))+SUM(IF($E$26&lt;$F$26,1,0))+SUM(IF($F$29&lt;$E$29,1,0))+SUM(IF($E$32&lt;$F$32,1,0))</f>
        <v>4</v>
      </c>
      <c r="Z4" s="43"/>
      <c r="AA4" s="27">
        <f>F$3+E$6+F$9+E$12+E$15+F$17+E$19+F$21+F$23+E$26+F$29+E$32</f>
        <v>6</v>
      </c>
      <c r="AB4" s="27">
        <f>E$3+F$6+E$9+F$12+F$15+E$17+F$19+E$21+E$23+F$26+E$29+F$32</f>
        <v>12</v>
      </c>
      <c r="AC4" s="34">
        <f>IF(AB4=0,"MAX",AA4/AB4)</f>
        <v>0.5</v>
      </c>
      <c r="AD4" s="27">
        <f>R$3+Q$6+R$9+Q$12+Q$15+R$17+Q$19+R$21+R$23+Q$26+R$29+Q$32</f>
        <v>371</v>
      </c>
      <c r="AE4" s="27">
        <f>Q$3+R$6+Q$9+R$12+R$15+Q$17+R$19+Q$21+Q$23+R$26+Q$29+R$32</f>
        <v>360</v>
      </c>
      <c r="AF4" s="34">
        <f>IF(AE4=0,"MAX",AD4/AE4)</f>
        <v>1.0305555555555554</v>
      </c>
      <c r="AG4" s="27">
        <f>SUM(IF(AND($F$3=3,$E$3=0),1,0))+SUM(IF(AND($E$6=3,$F$6=0),1,0))+SUM(IF(AND($F$9=3,$E$9=0),1,0))+SUM(IF(AND($E$12=3,$F$12=0),1,0))+SUM(IF(AND($E$15=3,$F$15=0),1,0))+SUM(IF(AND($F$17=3,$E$17=0),1,0))+SUM(IF(AND($E$19=3,$F$19=0),1,0))+SUM(IF(AND($F$21=3,$E$21=0),1,0))+SUM(IF(AND($F$23=3,$E$23=0),1,0))+SUM(IF(AND($E$26=3,$F$26=0),1,0))+SUM(IF(AND($F$29=3,$E$29=0),1,0))+SUM(IF(AND($E$32=3,$F$32=0),1,0))</f>
        <v>1</v>
      </c>
      <c r="AH4" s="27">
        <f>SUM(IF(AND($F$3=3,$E$3=1),1,0))+SUM(IF(AND($E$6=3,$F$6=1),1,0))+SUM(IF(AND($F$9=3,$E$9=1),1,0))+SUM(IF(AND($E$12=3,$F$12=1),1,0))+SUM(IF(AND($E$15=3,$F$15=1),1,0))+SUM(IF(AND($F$17=3,$E$17=1),1,0))+SUM(IF(AND($E$19=3,$F$19=1),1,0))+SUM(IF(AND($F$21=3,$E$21=1),1,0))+SUM(IF(AND($F$23=3,$E$23=1),1,0))+SUM(IF(AND($E$26=3,$F$26=1),1,0))+SUM(IF(AND($F$29=3,$E$29=1),1,0))+SUM(IF(AND($E$32=3,$F$32=1),1,0))</f>
        <v>0</v>
      </c>
      <c r="AI4" s="27">
        <f>SUM(IF(AND($F$3=3,$E$3=2),1,0))+SUM(IF(AND($E$6=3,$F$6=2),1,0))+SUM(IF(AND($F$9=3,$E$9=2),1,0))+SUM(IF(AND($E$12=3,$F$12=2),1,0))+SUM(IF(AND($E$15=3,$F$15=2),1,0))+SUM(IF(AND($F$17=3,$E$17=2),1,0))+SUM(IF(AND($E$19=3,$F$19=2),1,0))+SUM(IF(AND($F$21=3,$E$21=2),1,0))+SUM(IF(AND($F$23=3,$E$23=2),1,0))+SUM(IF(AND($E$26=3,$F$26=2),1,0))+SUM(IF(AND($F$29=3,$E$29=2),1,0))+SUM(IF(AND($E$32=3,$F$32=21),1,0))</f>
        <v>0</v>
      </c>
      <c r="AJ4" s="27">
        <f>SUM(IF(AND($F$3=2,$E$3=3),1,0))+SUM(IF(AND($E$6=2,$F$6=3),1,0))+SUM(IF(AND($F$9=2,$E$9=3),1,0))+SUM(IF(AND($E$12=2,$F$12=3),1,0))+SUM(IF(AND($E$15=2,$F$15=3),1,0))+SUM(IF(AND($F$17=2,$E$17=3),1,0))+SUM(IF(AND($E$19=2,$F$19=3),1,0))+SUM(IF(AND($F$21=2,$E$21=3),1,0))+SUM(IF(AND($F$23=2,$E$23=3),1,0))+SUM(IF(AND($E$26=2,$F$26=3),1,0))+SUM(IF(AND($F$29=2,$E$29=3),1,0))+SUM(IF(AND($E$32=2,$F$32=3),1,0))</f>
        <v>1</v>
      </c>
      <c r="AK4" s="27">
        <f>SUM(IF(AND($F$3=1,$E$3=3),1,0))+SUM(IF(AND($E$6=1,$F$6=3),1,0))+SUM(IF(AND($F$9=1,$E$9=3),1,0))+SUM(IF(AND($E$12=1,$F$12=3),1,0))+SUM(IF(AND($E$15=1,$F$15=3),1,0))+SUM(IF(AND($F$17=1,$E$17=3),1,0))+SUM(IF(AND($E$19=1,$F$19=3),1,0))+SUM(IF(AND($F$21=1,$E$21=3),1,0))+SUM(IF(AND($F$23=1,$E$23=3),1,0))+SUM(IF(AND($E$26=1,$F$26=3),1,0))+SUM(IF(AND($F$29=1,$E$29=3),1,0))+SUM(IF(AND($E$32=1,$F$32=3),1,0))</f>
        <v>1</v>
      </c>
      <c r="AL4" s="27">
        <f>SUM(IF(AND($F$3=0,$E$3=3),1,0))+SUM(IF(AND($E$6=0,$F$6=3),1,0))+SUM(IF(AND($F$9=0,$E$9=3),1,0))+SUM(IF(AND($E$12=0,$F$12=3),1,0))+SUM(IF(AND($E$15=0,$F$15=3),1,0))+SUM(IF(AND($F$17=0,$E$17=3),1,0))+SUM(IF(AND($E$19=0,$F$19=3),1,0))+SUM(IF(AND($F$21=0,$E$21=3),1,0))+SUM(IF(AND($F$23=0,$E$23=3),1,0))+SUM(IF(AND($E$26=0,$F$26=3),1,0))+SUM(IF(AND($F$29=0,$E$29=3),1,0))+SUM(IF(AND($E$32=0,$F$32=3),1,0))</f>
        <v>2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4" t="s">
        <v>63</v>
      </c>
      <c r="B5" s="64" t="s">
        <v>31</v>
      </c>
      <c r="C5" s="17" t="str">
        <f>U7</f>
        <v>Sliema</v>
      </c>
      <c r="D5" s="17" t="str">
        <f>U3</f>
        <v>Fleur de Lys Royal Panda</v>
      </c>
      <c r="E5" s="30">
        <f t="shared" si="1"/>
        <v>0</v>
      </c>
      <c r="F5" s="30">
        <f t="shared" si="2"/>
        <v>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162">
        <f t="shared" si="0"/>
        <v>0</v>
      </c>
      <c r="R5" s="162">
        <f t="shared" si="0"/>
        <v>0</v>
      </c>
      <c r="S5" s="13"/>
      <c r="T5" s="17">
        <v>3</v>
      </c>
      <c r="U5" s="17" t="s">
        <v>249</v>
      </c>
      <c r="V5" s="96">
        <f>AG5*3+AH5*3+AI5*2+AJ5*1</f>
        <v>11</v>
      </c>
      <c r="W5" s="64">
        <f>X5+Y5+Z5</f>
        <v>4</v>
      </c>
      <c r="X5" s="27">
        <f>COUNTIF($E$4,"=3")+COUNTIF($F$6,"=3")+COUNTIF($F$8,"=3")+COUNTIF($E$11,"=3")+COUNTIF($F$14,"=3")+COUNTIF($E$17,"=3")+COUNTIF($E$20,"=3")+COUNTIF($F$22,"=3")+COUNTIF($E$24,"=3")+COUNTIF($F$26,"=3")+COUNTIF($F$28,"=3")+COUNTIF($E$31,"=3")</f>
        <v>4</v>
      </c>
      <c r="Y5" s="27">
        <f>SUM(IF($E$4&lt;$F$4,1,0))+SUM(IF($F$6&lt;$E$6,1,0))+SUM(IF($F$8&lt;$E$8,1,0))+SUM(IF($E$11&lt;$F$11,1,0))+SUM(IF($F$14&lt;$E$14,1,0))+SUM(IF($E$17&lt;$F$17,1,0))+SUM(IF($E$20&lt;$F$20,1,0))+SUM(IF($F$22&lt;$E$22,1,0))+SUM(IF($E$24&lt;$F$24,1,0))+SUM(IF($F$26&lt;$E$26,1,0))+SUM(IF($F$28&lt;$E$28,1,0))+SUM(IF($E$31&lt;$F$31,1,0))</f>
        <v>0</v>
      </c>
      <c r="Z5" s="43"/>
      <c r="AA5" s="27">
        <f>E$4+F$6+F$8+E$11+F$14+E$17+E$20+F$22+E$24+F$26+F$28+E$31</f>
        <v>12</v>
      </c>
      <c r="AB5" s="27">
        <f>F$4+E$6+E$8+F$11+E$14+F$17+F$20+E$22+F$24+E$26+E$28+F$31</f>
        <v>2</v>
      </c>
      <c r="AC5" s="34">
        <f>IF(AB5=0,"MAX",AA5/AB5)</f>
        <v>6</v>
      </c>
      <c r="AD5" s="27">
        <f>Q$4+R$6+R$8+Q$11+R$14+Q$17+Q$20+R$22+Q$24+R$26+R$28+Q$31</f>
        <v>320</v>
      </c>
      <c r="AE5" s="27">
        <f>R$4+Q$6+Q$8+R$11+Q$14+R$17+R$20+Q$22+R$24+Q$26+Q$28+R$31</f>
        <v>272</v>
      </c>
      <c r="AF5" s="34">
        <f>IF(AE5=0,"MAX",AD5/AE5)</f>
        <v>1.1764705882352942</v>
      </c>
      <c r="AG5" s="27">
        <f>SUM(IF(AND($E$4=3,$F$4=0),1,0))+SUM(IF(AND($F$6=3,$E$6=0),1,0))+SUM(IF(AND($F$8=3,$E$8=0),1,0))+SUM(IF(AND($E$11=3,$F$11=0),1,0))+SUM(IF(AND($F$14=3,$E$14=0),1,0))+SUM(IF(AND($F$17=3,$E$17=0),1,0))+SUM(IF(AND($E$20=3,$F$20=0),1,0))+SUM(IF(AND($F$22=3,$E$22=0),1,0))+SUM(IF(AND($E$24=3,$F$24=0),1,0))+SUM(IF(AND($F$26=3,$E$26=0),1,0))+SUM(IF(AND($F$28=3,$E$28=0),1,0))+SUM(IF(AND($E$31=3,$F$31=0),1,0))</f>
        <v>3</v>
      </c>
      <c r="AH5" s="27">
        <f>SUM(IF(AND($E$4=3,$F$4=1),1,0))+SUM(IF(AND($F$6=3,$E$6=1),1,0))+SUM(IF(AND($F$8=3,$E$8=1),1,0))+SUM(IF(AND($E$11=3,$F$11=1),1,0))+SUM(IF(AND($F$14=3,$E$14=1),1,0))+SUM(IF(AND($F$17=3,$E$17=1),1,0))+SUM(IF(AND($E$20=3,$F$20=1),1,0))+SUM(IF(AND($F$22=3,$E$22=1),1,0))+SUM(IF(AND($E$24=3,$F$24=1),1,0))+SUM(IF(AND($F$26=3,$E$26=1),1,0))+SUM(IF(AND($F$28=3,$E$28=1),1,0))+SUM(IF(AND($E$31=3,$F$31=1),1,0))</f>
        <v>0</v>
      </c>
      <c r="AI5" s="27">
        <f>SUM(IF(AND($E$4=3,$F$4=2),1,0))+SUM(IF(AND($F$6=3,$E$6=2),1,0))+SUM(IF(AND($F$8=3,$E$8=2),1,0))+SUM(IF(AND($E$11=3,$F$11=2),1,0))+SUM(IF(AND($F$14=3,$E$14=2),1,0))+SUM(IF(AND($F$17=3,$E$17=2),1,0))+SUM(IF(AND($E$20=3,$F$20=2),1,0))+SUM(IF(AND($F$22=3,$E$22=2),1,0))+SUM(IF(AND($E$24=3,$F$24=2),1,0))+SUM(IF(AND($F$26=3,$E$26=2),1,0))+SUM(IF(AND($F$28=3,$E$28=2),1,0))+SUM(IF(AND($E$31=3,$F$31=2),1,0))</f>
        <v>1</v>
      </c>
      <c r="AJ5" s="27">
        <f>SUM(IF(AND($E$4=2,$F$4=3),1,0))+SUM(IF(AND($F$6=2,$E$6=3),1,0))+SUM(IF(AND($F$8=2,$E$8=3),1,0))+SUM(IF(AND($E$11=2,$F$11=3),1,0))+SUM(IF(AND($F$14=2,$E$14=3),1,0))+SUM(IF(AND($F$17=2,$E$17=3),1,0))+SUM(IF(AND($E$20=2,$F$20=3),1,0))+SUM(IF(AND($F$22=2,$E$22=3),1,0))+SUM(IF(AND($E$24=2,$F$24=3),1,0))+SUM(IF(AND($F$26=2,$E$26=3),1,0))+SUM(IF(AND($F$28=2,$E$28=3),1,0))+SUM(IF(AND($E$31=2,$F$31=3),1,0))</f>
        <v>0</v>
      </c>
      <c r="AK5" s="27">
        <f>SUM(IF(AND($E$4=1,$F$4=3),1,0))+SUM(IF(AND($F$6=1,$E$6=3),1,0))+SUM(IF(AND($F$8=1,$E$8=3),1,0))+SUM(IF(AND($E$11=1,$F$11=3),1,0))+SUM(IF(AND($F$14=1,$E$14=3),1,0))+SUM(IF(AND($F$17=1,$E$17=3),1,0))+SUM(IF(AND($E$20=1,$F$20=3),1,0))+SUM(IF(AND($F$22=1,$E$22=3),1,0))+SUM(IF(AND($E$24=1,$F$24=3),1,0))+SUM(IF(AND($F$26=1,$E$26=3),1,0))+SUM(IF(AND($F$28=1,$E$28=3),1,0))+SUM(IF(AND($E$31=1,$F$31=3),1,0))</f>
        <v>0</v>
      </c>
      <c r="AL5" s="27">
        <f>SUM(IF(AND($E$4=0,$F$4=3),1,0))+SUM(IF(AND($F$6=0,$E$6=3),1,0))+SUM(IF(AND($F$8=0,$E$8=3),1,0))+SUM(IF(AND($E$11=0,$F$11=3),1,0))+SUM(IF(AND($F$14=0,$E$14=3),1,0))+SUM(IF(AND($F$17=0,$E$17=3),1,0))+SUM(IF(AND($E$20=0,$F$20=3),1,0))+SUM(IF(AND($F$22=0,$E$22=3),1,0))+SUM(IF(AND($E$24=0,$F$24=3),1,0))+SUM(IF(AND($F$26=0,$E$26=3),1,0))+SUM(IF(AND($F$28=0,$E$28=3),1,0))+SUM(IF(AND($E$31=0,$F$31=3),1,0))</f>
        <v>0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4" t="s">
        <v>64</v>
      </c>
      <c r="B6" s="64" t="s">
        <v>31</v>
      </c>
      <c r="C6" s="56" t="str">
        <f>U4</f>
        <v>Flyers</v>
      </c>
      <c r="D6" s="17" t="str">
        <f>U5</f>
        <v>Phoenix Yobetit</v>
      </c>
      <c r="E6" s="30">
        <f t="shared" si="1"/>
        <v>0</v>
      </c>
      <c r="F6" s="30">
        <f t="shared" si="2"/>
        <v>3</v>
      </c>
      <c r="G6" s="64">
        <v>23</v>
      </c>
      <c r="H6" s="64">
        <v>25</v>
      </c>
      <c r="I6" s="64">
        <v>21</v>
      </c>
      <c r="J6" s="64">
        <v>25</v>
      </c>
      <c r="K6" s="64">
        <v>10</v>
      </c>
      <c r="L6" s="64">
        <v>25</v>
      </c>
      <c r="M6" s="64"/>
      <c r="N6" s="64"/>
      <c r="O6" s="64"/>
      <c r="P6" s="64"/>
      <c r="Q6" s="162">
        <f t="shared" si="0"/>
        <v>54</v>
      </c>
      <c r="R6" s="162">
        <f t="shared" si="0"/>
        <v>75</v>
      </c>
      <c r="S6" s="13"/>
      <c r="T6" s="17">
        <v>4</v>
      </c>
      <c r="U6" s="17" t="s">
        <v>222</v>
      </c>
      <c r="V6" s="96">
        <f>AG6*3+AH6*3+AI6*2+AJ6*1</f>
        <v>12</v>
      </c>
      <c r="W6" s="64">
        <f>X6+Y6+Z6</f>
        <v>6</v>
      </c>
      <c r="X6" s="27">
        <f>COUNTIF($F$4,"=3")+COUNTIF($E$7,"=3")+COUNTIF($E$10,"=3")+COUNTIF($F$12,"=3")+COUNTIF($E$14,"=3")+COUNTIF($F$16,"=3")+COUNTIF($F$18,"=3")+COUNTIF($E$21,"=3")+COUNTIF($F$24,"=3")+COUNTIF($E$27,"=3")+COUNTIF($E$30,"=3")+COUNTIF($F$32,"=3")</f>
        <v>4</v>
      </c>
      <c r="Y6" s="27">
        <f>SUM(IF($F$4&lt;$E$4,1,0))+SUM(IF($E$7&lt;$F$7,1,0))+SUM(IF($E$10&lt;$F$10,1,0))+SUM(IF($F$12&lt;$E$12,1,0))+SUM(IF($E$14&lt;$F$14,1,0))+SUM(IF($F$16&lt;$E$16,1,0))+SUM(IF($F$18&lt;$E$18,1,0))+SUM(IF($E$21&lt;$F$21,1,0))+SUM(IF($F$24&lt;$E$24,1,0))+SUM(IF($E$27&lt;$F$27,1,0))+SUM(IF($E$30&lt;$F$30,1,0))+SUM(IF($F$32&lt;$E$32,1,0))</f>
        <v>2</v>
      </c>
      <c r="Z6" s="43"/>
      <c r="AA6" s="27">
        <f>F$4+E$7+E$10+F$12+E$14+F$16+F$18+E$21+F$24+E$27+E$30+F$32</f>
        <v>14</v>
      </c>
      <c r="AB6" s="27">
        <f>E$4+F$7+F$10+E$12+F$14+E$16+E$18+F$21+E$24+F$27+F$30+E$32</f>
        <v>10</v>
      </c>
      <c r="AC6" s="34">
        <f>IF(AB6=0,"MAX",AA6/AB6)</f>
        <v>1.4</v>
      </c>
      <c r="AD6" s="27">
        <f>R$4+Q$7+Q$10+R$12+Q$14+R$16+R$18+Q$21+R$24+Q$27+Q$30+R$32</f>
        <v>546</v>
      </c>
      <c r="AE6" s="27">
        <f>Q$4+R$7+R$10+Q$12+R$14+Q$16+Q$18+R$21+Q$24+R$27+R$30+Q$32</f>
        <v>496</v>
      </c>
      <c r="AF6" s="34">
        <f>IF(AE6=0,"MAX",AD6/AE6)</f>
        <v>1.1008064516129032</v>
      </c>
      <c r="AG6" s="27">
        <f>SUM(IF(AND($F$4=3,$E$4=0),1,0))+SUM(IF(AND($E$7=3,$F$7=0),1,0))+SUM(IF(AND($E$10=3,$F$10=0),1,0))+SUM(IF(AND($F$12=3,$E$12=0),1,0))+SUM(IF(AND($E$14=3,$F$14=0),1,0))+SUM(IF(AND($F$16=3,$E$16=0),1,0))+SUM(IF(AND($F$18=3,$E$18=0),1,0))+SUM(IF(AND($E$21=3,$F$21=0),1,0))+SUM(IF(AND($F$24=3,$E$24=0),1,0))+SUM(IF(AND($E$27=3,$F$27=0),1,0))+SUM(IF(AND($E$30=3,$F$30=0),1,0))+SUM(IF(AND($F$32=3,$E$32=0),1,0))</f>
        <v>1</v>
      </c>
      <c r="AH6" s="27">
        <f>SUM(IF(AND($F$4=3,$E$4=1),1,0))+SUM(IF(AND($E$7=3,$F$7=1),1,0))+SUM(IF(AND($E$10=3,$F$10=1),1,0))+SUM(IF(AND($F$12=3,$E$12=1),1,0))+SUM(IF(AND($E$14=3,$F$14=1),1,0))+SUM(IF(AND($F$16=3,$E$16=1),1,0))+SUM(IF(AND($F$18=3,$E$18=1),1,0))+SUM(IF(AND($E$21=3,$F$21=1),1,0))+SUM(IF(AND($F$24=3,$E$24=1),1,0))+SUM(IF(AND($E$27=3,$F$27=1),1,0))+SUM(IF(AND($E$30=3,$F$30=1),1,0))+SUM(IF(AND($F$32=3,$E$32=1),1,0))</f>
        <v>2</v>
      </c>
      <c r="AI6" s="27">
        <f>SUM(IF(AND($F$4=3,$E$4=2),1,0))+SUM(IF(AND($E$7=3,$F$7=2),1,0))+SUM(IF(AND($E$10=3,$F$10=2),1,0))+SUM(IF(AND($F$12=3,$E$12=2),1,0))+SUM(IF(AND($E$14=3,$F$14=2),1,0))+SUM(IF(AND($F$16=3,$E$16=2),1,0))+SUM(IF(AND($F$18=3,$E$18=2),1,0))+SUM(IF(AND($E$21=3,$F$21=2),1,0))+SUM(IF(AND($F$24=3,$E$24=2),1,0))+SUM(IF(AND($E$27=3,$F$27=2),1,0))+SUM(IF(AND($E$30=3,$F$30=2),1,0))+SUM(IF(AND($F$32=3,$E$32=2),1,0))</f>
        <v>1</v>
      </c>
      <c r="AJ6" s="27">
        <f>SUM(IF(AND($F$4=2,$E$4=3),1,0))+SUM(IF(AND($E$7=2,$F$7=3),1,0))+SUM(IF(AND($E$10=2,$F$10=3),1,0))+SUM(IF(AND($F$12=2,$E$12=3),1,0))+SUM(IF(AND($E$14=2,$F$14=3),1,0))+SUM(IF(AND($F$16=2,$E$16=3),1,0))+SUM(IF(AND($F$18=2,$E$18=3),1,0))+SUM(IF(AND($E$21=2,$F$21=3),1,0))+SUM(IF(AND($F$24=2,$E$24=3),1,0))+SUM(IF(AND($E$27=2,$F$27=3),1,0))+SUM(IF(AND($E$30=2,$F$30=3),1,0))+SUM(IF(AND($F$32=2,$E$32=3),1,0))</f>
        <v>1</v>
      </c>
      <c r="AK6" s="27">
        <f>SUM(IF(AND($F$4=1,$E$4=3),1,0))+SUM(IF(AND($E$7=1,$F$7=3),1,0))+SUM(IF(AND($E$10=1,$F$10=3),1,0))+SUM(IF(AND($F$12=1,$E$12=3),1,0))+SUM(IF(AND($E$14=1,$F$14=3),1,0))+SUM(IF(AND($F$16=1,$E$16=3),1,0))+SUM(IF(AND($F$18=1,$E$18=3),1,0))+SUM(IF(AND($E$21=1,$F$21=3),1,0))+SUM(IF(AND($F$24=1,$E$24=3),1,0))+SUM(IF(AND($E$27=1,$F$27=3),1,0))+SUM(IF(AND($E$30=1,$F$30=3),1,0))+SUM(IF(AND($F$32=1,$E$32=3),1,0))</f>
        <v>0</v>
      </c>
      <c r="AL6" s="27">
        <f>SUM(IF(AND($F$4=0,$E$4=3),1,0))+SUM(IF(AND($E$7=0,$F$7=3),1,0))+SUM(IF(AND($E$10=0,$F$10=3),1,0))+SUM(IF(AND($F$12=0,$E$12=3),1,0))+SUM(IF(AND($E$14=0,$F$14=3),1,0))+SUM(IF(AND($F$16=0,$E$16=3),1,0))+SUM(IF(AND($F$18=0,$E$18=3),1,0))+SUM(IF(AND($E$21=0,$F$21=3),1,0))+SUM(IF(AND($F$24=0,$E$24=3),1,0))+SUM(IF(AND($E$27=0,$F$27=3),1,0))+SUM(IF(AND($E$30=0,$F$30=3),1,0))+SUM(IF(AND($F$32=0,$E$32=3),1,0))</f>
        <v>1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4" t="s">
        <v>65</v>
      </c>
      <c r="B7" s="64" t="s">
        <v>31</v>
      </c>
      <c r="C7" s="56" t="str">
        <f>U6</f>
        <v>Falcons</v>
      </c>
      <c r="D7" s="17" t="str">
        <f>U7</f>
        <v>Sliema</v>
      </c>
      <c r="E7" s="30">
        <f t="shared" si="1"/>
        <v>3</v>
      </c>
      <c r="F7" s="30">
        <f t="shared" si="2"/>
        <v>2</v>
      </c>
      <c r="G7" s="64">
        <v>25</v>
      </c>
      <c r="H7" s="64">
        <v>21</v>
      </c>
      <c r="I7" s="64">
        <v>21</v>
      </c>
      <c r="J7" s="64">
        <v>25</v>
      </c>
      <c r="K7" s="64">
        <v>26</v>
      </c>
      <c r="L7" s="64">
        <v>24</v>
      </c>
      <c r="M7" s="64">
        <v>19</v>
      </c>
      <c r="N7" s="64">
        <v>25</v>
      </c>
      <c r="O7" s="64">
        <v>15</v>
      </c>
      <c r="P7" s="64">
        <v>10</v>
      </c>
      <c r="Q7" s="64">
        <f t="shared" si="0"/>
        <v>106</v>
      </c>
      <c r="R7" s="162">
        <f t="shared" si="0"/>
        <v>105</v>
      </c>
      <c r="S7" s="13"/>
      <c r="T7" s="17">
        <v>5</v>
      </c>
      <c r="U7" s="17" t="s">
        <v>252</v>
      </c>
      <c r="V7" s="96">
        <f>AG7*3+AH7*3+AI7*2+AJ7*1</f>
        <v>7</v>
      </c>
      <c r="W7" s="64">
        <f>X7+Y7+Z7</f>
        <v>5</v>
      </c>
      <c r="X7" s="27">
        <f>COUNTIF($E$5,"=3")+COUNTIF($F$7,"=3")+COUNTIF($E$9,"=3")+COUNTIF($F$11,"=3")+COUNTIF($F$13,"=3")+COUNTIF($E$16,"=3")+COUNTIF($F$19,"=3")+COUNTIF($E$22,"=3")+COUNTIF($E$25,"=3")+COUNTIF($F$27,"=3")+COUNTIF($E$29,"=3")+COUNTIF($F$319,"=3")</f>
        <v>2</v>
      </c>
      <c r="Y7" s="27">
        <f>SUM(IF($E$5&lt;$F$5,1,0))+SUM(IF($F$7&lt;$E$7,1,0))+SUM(IF($E$9&lt;$F$9,1,0))+SUM(IF($F$11&lt;$E$11,1,Y50))+SUM(IF($F$13&lt;$E$13,1,0))+SUM(IF($E$16&lt;$F$16,1,0))+SUM(IF($F$19&lt;$E$19,1,0))+SUM(IF($E$22&lt;$F$22,1,0))+SUM(IF($E$25&lt;$F$25,1,0))+SUM(IF($F$27&lt;$E$27,1,0))+SUM(IF($E$29&lt;$F$29,1,0))+SUM(IF($F$31&lt;$E$31,1,0))</f>
        <v>3</v>
      </c>
      <c r="Z7" s="43"/>
      <c r="AA7" s="27">
        <f>E$5+F$7+E$9+F$11+F$13+E$16+F$19+E$22+E$25+F$27+E$29+F$31</f>
        <v>9</v>
      </c>
      <c r="AB7" s="27">
        <f>F$5+E$7+F$9+E$11+E$13+F$16+E$19+F$22+F$25+E$27+F$29+E$31</f>
        <v>11</v>
      </c>
      <c r="AC7" s="34">
        <f>IF(AB7=0,"MAX",AA7/AB7)</f>
        <v>0.8181818181818182</v>
      </c>
      <c r="AD7" s="27">
        <f>Q$5+R$7+Q$8+R$11+R$13+Q$16+R$19+Q$22+Q$25+R$27+Q$29+R$31</f>
        <v>341</v>
      </c>
      <c r="AE7" s="27">
        <f>R$5+Q$7+R$8+Q$11+Q$13+R$16+Q$19+R$22+R$25+Q$27+R$29+Q$31</f>
        <v>364</v>
      </c>
      <c r="AF7" s="34">
        <f>IF(AE7=0,"MAX",AD7/AE7)</f>
        <v>0.9368131868131868</v>
      </c>
      <c r="AG7" s="27">
        <f>SUM(IF(AND($E$5=3,$F$5=0),1,0))+SUM(IF(AND($F$7=3,$E$7=0),1,0))+SUM(IF(AND($E$9=3,$F$9=0),1,0))+SUM(IF(AND($F$11=3,$E$11=0),1,0))+SUM(IF(AND($F$13=3,$E$13=0),1,0))+SUM(IF(AND($E$16=3,$F$16=0),1,0))+SUM(IF(AND($F$19=3,$E$19=0),1,0))+SUM(IF(AND($E$22=3,$F$22=0),1,0))+SUM(IF(AND($E$25=3,$F$25=0),1,0))+SUM(IF(AND($F$27=3,$E$27=0),1,0))+SUM(IF(AND($E$29=3,$F$29=0),1,0))+SUM(IF(AND($F$31=3,$E$31=0),1,0))</f>
        <v>0</v>
      </c>
      <c r="AH7" s="27">
        <f>SUM(IF(AND($E$5=3,$F$5=1),1,0))+SUM(IF(AND($F$7=3,$E$7=1),1,0))+SUM(IF(AND($E$9=3,$F$9=1),1,0))+SUM(IF(AND($F$11=3,$E$11=1),1,0))+SUM(IF(AND($F$13=3,$E$13=1),1,0))+SUM(IF(AND($E$16=3,$F$16=1),1,0))+SUM(IF(AND($F$19=3,$E$19=1),1,0))+SUM(IF(AND($E$22=3,$F$22=1),1,0))+SUM(IF(AND($E$25=3,$F$25=1),1,0))+SUM(IF(AND($F$27=3,$E$27=1),1,0))+SUM(IF(AND($E$29=3,$F$29=1),1,0))+SUM(IF(AND($F$31=3,$E$31=1),1,0))</f>
        <v>2</v>
      </c>
      <c r="AI7" s="27">
        <f>SUM(IF(AND($E$5=3,$F$5=2),1,0))+SUM(IF(AND($F$7=3,$E$7=2),1,0))+SUM(IF(AND($E$9=3,$F$9=2),1,0))+SUM(IF(AND($F$11=3,$E$11=2),1,0))+SUM(IF(AND($F$13=3,$E$13=2),1,0))+SUM(IF(AND($E$16=3,$F$16=2),1,0))+SUM(IF(AND($F$19=3,$E$19=2),1,0))+SUM(IF(AND($E$22=3,$F$22=2),1,0))+SUM(IF(AND($E$25=3,$F$25=2),1,0))+SUM(IF(AND($F$27=3,$E$27=2),1,0))+SUM(IF(AND($E$29=3,$F$29=2),1,0))+SUM(IF(AND($F$31=3,$E$31=2),1,0))</f>
        <v>0</v>
      </c>
      <c r="AJ7" s="27">
        <f>SUM(IF(AND($E$5=2,$F$5=3),1,0))+SUM(IF(AND($F$7=2,$E$7=3),1,0))+SUM(IF(AND($E$9=2,$F$9=3),1,0))+SUM(IF(AND($F$11=2,$E$11=3),1,0))+SUM(IF(AND($F$13=2,$E$13=3),1,0))+SUM(IF(AND($E$16=2,$F$16=3),1,0))+SUM(IF(AND($F$19=2,$E$19=3),1,0))+SUM(IF(AND($E$22=2,$F$22=3),1,0))+SUM(IF(AND($E$25=2,$F$25=3),1,0))+SUM(IF(AND($F$27=2,$E$27=3),1,0))+SUM(IF(AND($E$29=2,$F$29=3),1,0))+SUM(IF(AND($F$31=2,$E$31=3),1,0))</f>
        <v>1</v>
      </c>
      <c r="AK7" s="27">
        <f>SUM(IF(AND($E$5=1,$F$5=3),1,0))+SUM(IF(AND($F$7=1,$E$7=3),1,0))+SUM(IF(AND($E$9=1,$F$9=3),1,0))+SUM(IF(AND($F$11=1,$E$11=3),1,0))+SUM(IF(AND($F$13=1,$E$13=3),1,0))+SUM(IF(AND($E$16=1,$F$16=3),1,0))+SUM(IF(AND($F$19=1,$E$19=3),1,0))+SUM(IF(AND($E$22=1,$F$22=3),1,0))+SUM(IF(AND($E$25=1,$F$25=3),1,0))+SUM(IF(AND($F$27=1,$E$27=3),1,0))+SUM(IF(AND($E$29=1,$F$29=3),1,0))+SUM(IF(AND($F$31=1,$E$31=3),1,0))</f>
        <v>1</v>
      </c>
      <c r="AL7" s="27">
        <f>SUM(IF(AND($E$5=0,$F$5=3),1,0))+SUM(IF(AND($F$7=0,$E$7=3),1,0))+SUM(IF(AND($E$9=0,$F$9=3),1,0))+SUM(IF(AND($F$11=0,$E$11=3),1,0))+SUM(IF(AND($F$13=0,$E$13=3),1,0))+SUM(IF(AND($E$16=0,$F$16=3),1,0))+SUM(IF(AND($F$19=0,$E$19=3),1,0))+SUM(IF(AND($E$22=0,$F$22=3),1,0))+SUM(IF(AND($E$25=0,$F$25=3),1,0))+SUM(IF(AND($F$27=0,$E$27=3),1,0))+SUM(IF(AND($E$29=0,$F$29=3),1,0))+SUM(IF(AND($F$31=0,$E$31=3),1,0))</f>
        <v>1</v>
      </c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4" t="s">
        <v>66</v>
      </c>
      <c r="B8" s="64" t="s">
        <v>31</v>
      </c>
      <c r="C8" s="56" t="str">
        <f>U3</f>
        <v>Fleur de Lys Royal Panda</v>
      </c>
      <c r="D8" s="17" t="str">
        <f>U5</f>
        <v>Phoenix Yobetit</v>
      </c>
      <c r="E8" s="30">
        <f t="shared" si="1"/>
        <v>0</v>
      </c>
      <c r="F8" s="30">
        <f t="shared" si="2"/>
        <v>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162">
        <f aca="true" t="shared" si="3" ref="Q8:Q32">G8+I8+K8+M8+O8</f>
        <v>0</v>
      </c>
      <c r="R8" s="162">
        <f aca="true" t="shared" si="4" ref="R8:R32">H8+J8+L8+N8+P8</f>
        <v>0</v>
      </c>
      <c r="S8" s="13"/>
      <c r="T8" s="6"/>
      <c r="U8" s="6"/>
      <c r="V8" s="6"/>
      <c r="W8" s="6"/>
      <c r="X8" s="6"/>
      <c r="Y8" s="6"/>
      <c r="Z8" s="6"/>
      <c r="AA8" s="6"/>
      <c r="AB8" s="6"/>
      <c r="AC8" s="71"/>
      <c r="AD8" s="6"/>
      <c r="AE8" s="6"/>
      <c r="AF8" s="63"/>
      <c r="AG8" s="6"/>
      <c r="AH8" s="6"/>
      <c r="AI8" s="6"/>
      <c r="AJ8" s="6"/>
      <c r="AK8" s="6"/>
      <c r="AL8" s="6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4" t="s">
        <v>67</v>
      </c>
      <c r="B9" s="64" t="s">
        <v>31</v>
      </c>
      <c r="C9" s="17" t="str">
        <f>U7</f>
        <v>Sliema</v>
      </c>
      <c r="D9" s="56" t="str">
        <f>U4</f>
        <v>Flyers</v>
      </c>
      <c r="E9" s="30">
        <f t="shared" si="1"/>
        <v>3</v>
      </c>
      <c r="F9" s="30">
        <f t="shared" si="2"/>
        <v>1</v>
      </c>
      <c r="G9" s="64">
        <v>25</v>
      </c>
      <c r="H9" s="64">
        <v>18</v>
      </c>
      <c r="I9" s="64">
        <v>21</v>
      </c>
      <c r="J9" s="64">
        <v>25</v>
      </c>
      <c r="K9" s="64">
        <v>26</v>
      </c>
      <c r="L9" s="64">
        <v>24</v>
      </c>
      <c r="M9" s="64">
        <v>25</v>
      </c>
      <c r="N9" s="64">
        <v>18</v>
      </c>
      <c r="O9" s="64"/>
      <c r="P9" s="64"/>
      <c r="Q9" s="162">
        <f t="shared" si="3"/>
        <v>97</v>
      </c>
      <c r="R9" s="162">
        <f t="shared" si="4"/>
        <v>85</v>
      </c>
      <c r="S9" s="13"/>
      <c r="T9" s="6"/>
      <c r="U9" s="7" t="s">
        <v>45</v>
      </c>
      <c r="V9" s="6"/>
      <c r="W9" s="6"/>
      <c r="X9" s="6"/>
      <c r="Y9" s="6"/>
      <c r="Z9" s="6"/>
      <c r="AA9" s="6"/>
      <c r="AB9" s="6"/>
      <c r="AC9" s="71"/>
      <c r="AD9" s="6"/>
      <c r="AE9" s="6"/>
      <c r="AF9" s="63"/>
      <c r="AG9" s="6"/>
      <c r="AH9" s="6"/>
      <c r="AI9" s="6"/>
      <c r="AJ9" s="6"/>
      <c r="AK9" s="6"/>
      <c r="AL9" s="6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4" t="s">
        <v>68</v>
      </c>
      <c r="B10" s="64" t="s">
        <v>31</v>
      </c>
      <c r="C10" s="56" t="str">
        <f>U6</f>
        <v>Falcons</v>
      </c>
      <c r="D10" s="56" t="str">
        <f>U3</f>
        <v>Fleur de Lys Royal Panda</v>
      </c>
      <c r="E10" s="30">
        <f t="shared" si="1"/>
        <v>3</v>
      </c>
      <c r="F10" s="30">
        <f t="shared" si="2"/>
        <v>1</v>
      </c>
      <c r="G10" s="64">
        <v>25</v>
      </c>
      <c r="H10" s="64">
        <v>10</v>
      </c>
      <c r="I10" s="64">
        <v>23</v>
      </c>
      <c r="J10" s="64">
        <v>25</v>
      </c>
      <c r="K10" s="64">
        <v>28</v>
      </c>
      <c r="L10" s="64">
        <v>26</v>
      </c>
      <c r="M10" s="64">
        <v>25</v>
      </c>
      <c r="N10" s="64">
        <v>18</v>
      </c>
      <c r="O10" s="64"/>
      <c r="P10" s="64"/>
      <c r="Q10" s="162">
        <f t="shared" si="3"/>
        <v>101</v>
      </c>
      <c r="R10" s="162">
        <f t="shared" si="4"/>
        <v>79</v>
      </c>
      <c r="S10" s="13"/>
      <c r="T10" s="6"/>
      <c r="U10" s="17"/>
      <c r="V10" s="6"/>
      <c r="W10" s="6"/>
      <c r="X10" s="6"/>
      <c r="Y10" s="6"/>
      <c r="Z10" s="6"/>
      <c r="AA10" s="6"/>
      <c r="AB10" s="6"/>
      <c r="AC10" s="71"/>
      <c r="AD10" s="6"/>
      <c r="AE10" s="6"/>
      <c r="AF10" s="63"/>
      <c r="AG10" s="6"/>
      <c r="AH10" s="6"/>
      <c r="AI10" s="6"/>
      <c r="AJ10" s="6"/>
      <c r="AK10" s="6"/>
      <c r="AL10" s="6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4" t="s">
        <v>69</v>
      </c>
      <c r="B11" s="64" t="s">
        <v>31</v>
      </c>
      <c r="C11" s="17" t="str">
        <f>U5</f>
        <v>Phoenix Yobetit</v>
      </c>
      <c r="D11" s="56" t="str">
        <f>U7</f>
        <v>Sliema</v>
      </c>
      <c r="E11" s="30">
        <f t="shared" si="1"/>
        <v>3</v>
      </c>
      <c r="F11" s="30">
        <f t="shared" si="2"/>
        <v>0</v>
      </c>
      <c r="G11" s="64">
        <v>25</v>
      </c>
      <c r="H11" s="64">
        <v>12</v>
      </c>
      <c r="I11" s="64">
        <v>25</v>
      </c>
      <c r="J11" s="64">
        <v>18</v>
      </c>
      <c r="K11" s="64">
        <v>25</v>
      </c>
      <c r="L11" s="64">
        <v>22</v>
      </c>
      <c r="M11" s="64"/>
      <c r="N11" s="64"/>
      <c r="O11" s="64"/>
      <c r="P11" s="64"/>
      <c r="Q11" s="162">
        <f t="shared" si="3"/>
        <v>75</v>
      </c>
      <c r="R11" s="162">
        <f t="shared" si="4"/>
        <v>52</v>
      </c>
      <c r="S11" s="13"/>
      <c r="T11" s="6"/>
      <c r="U11" s="6"/>
      <c r="V11" s="6"/>
      <c r="W11" s="6"/>
      <c r="X11" s="6"/>
      <c r="Y11" s="6"/>
      <c r="Z11" s="6"/>
      <c r="AA11" s="6"/>
      <c r="AB11" s="6"/>
      <c r="AC11" s="71"/>
      <c r="AD11" s="6"/>
      <c r="AE11" s="6"/>
      <c r="AF11" s="63"/>
      <c r="AG11" s="6"/>
      <c r="AH11" s="6"/>
      <c r="AI11" s="6"/>
      <c r="AJ11" s="6"/>
      <c r="AK11" s="6"/>
      <c r="AL11" s="6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4" t="s">
        <v>70</v>
      </c>
      <c r="B12" s="64" t="s">
        <v>31</v>
      </c>
      <c r="C12" s="56" t="str">
        <f>U4</f>
        <v>Flyers</v>
      </c>
      <c r="D12" s="56" t="str">
        <f>U6</f>
        <v>Falcons</v>
      </c>
      <c r="E12" s="30">
        <f t="shared" si="1"/>
        <v>0</v>
      </c>
      <c r="F12" s="30">
        <f t="shared" si="2"/>
        <v>3</v>
      </c>
      <c r="G12" s="64">
        <v>21</v>
      </c>
      <c r="H12" s="64">
        <v>25</v>
      </c>
      <c r="I12" s="64">
        <v>18</v>
      </c>
      <c r="J12" s="64">
        <v>25</v>
      </c>
      <c r="K12" s="64">
        <v>17</v>
      </c>
      <c r="L12" s="64">
        <v>25</v>
      </c>
      <c r="M12" s="64"/>
      <c r="N12" s="64"/>
      <c r="O12" s="64"/>
      <c r="P12" s="64"/>
      <c r="Q12" s="162">
        <f t="shared" si="3"/>
        <v>56</v>
      </c>
      <c r="R12" s="162">
        <f t="shared" si="4"/>
        <v>75</v>
      </c>
      <c r="S12" s="13"/>
      <c r="T12" s="6"/>
      <c r="U12" s="6"/>
      <c r="V12" s="6"/>
      <c r="W12" s="6"/>
      <c r="X12" s="6"/>
      <c r="Y12" s="6"/>
      <c r="Z12" s="6"/>
      <c r="AA12" s="6"/>
      <c r="AB12" s="6"/>
      <c r="AC12" s="71"/>
      <c r="AD12" s="6"/>
      <c r="AE12" s="6"/>
      <c r="AF12" s="63"/>
      <c r="AG12" s="6"/>
      <c r="AH12" s="6"/>
      <c r="AI12" s="6"/>
      <c r="AJ12" s="6"/>
      <c r="AK12" s="6"/>
      <c r="AL12" s="6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4" t="s">
        <v>71</v>
      </c>
      <c r="B13" s="64" t="s">
        <v>72</v>
      </c>
      <c r="C13" s="56" t="str">
        <f>U3</f>
        <v>Fleur de Lys Royal Panda</v>
      </c>
      <c r="D13" s="17" t="str">
        <f>U7</f>
        <v>Sliema</v>
      </c>
      <c r="E13" s="30">
        <f t="shared" si="1"/>
        <v>1</v>
      </c>
      <c r="F13" s="30">
        <f t="shared" si="2"/>
        <v>3</v>
      </c>
      <c r="G13" s="64">
        <v>17</v>
      </c>
      <c r="H13" s="64">
        <v>25</v>
      </c>
      <c r="I13" s="64">
        <v>19</v>
      </c>
      <c r="J13" s="64">
        <v>25</v>
      </c>
      <c r="K13" s="64">
        <v>25</v>
      </c>
      <c r="L13" s="64">
        <v>22</v>
      </c>
      <c r="M13" s="64">
        <v>24</v>
      </c>
      <c r="N13" s="64">
        <v>26</v>
      </c>
      <c r="O13" s="64"/>
      <c r="P13" s="64"/>
      <c r="Q13" s="162">
        <f t="shared" si="3"/>
        <v>85</v>
      </c>
      <c r="R13" s="162">
        <f t="shared" si="4"/>
        <v>98</v>
      </c>
      <c r="S13" s="13"/>
      <c r="T13" s="6"/>
      <c r="U13" s="112"/>
      <c r="V13" s="129"/>
      <c r="W13" s="6"/>
      <c r="X13" s="6"/>
      <c r="Y13" s="6"/>
      <c r="Z13" s="6"/>
      <c r="AA13" s="6"/>
      <c r="AB13" s="6"/>
      <c r="AC13" s="71"/>
      <c r="AD13" s="6"/>
      <c r="AE13" s="6"/>
      <c r="AF13" s="63"/>
      <c r="AG13" s="6"/>
      <c r="AH13" s="6"/>
      <c r="AI13" s="6"/>
      <c r="AJ13" s="6"/>
      <c r="AK13" s="6"/>
      <c r="AL13" s="6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4" t="s">
        <v>73</v>
      </c>
      <c r="B14" s="64" t="s">
        <v>72</v>
      </c>
      <c r="C14" s="17" t="str">
        <f>U6</f>
        <v>Falcons</v>
      </c>
      <c r="D14" s="56" t="str">
        <f>U5</f>
        <v>Phoenix Yobetit</v>
      </c>
      <c r="E14" s="30">
        <f t="shared" si="1"/>
        <v>2</v>
      </c>
      <c r="F14" s="30">
        <f>COUNTIF(H14,"&gt;"&amp;G14)+COUNTIF(J14,"&gt;"&amp;I14)+COUNTIF(L14,"&gt;"&amp;K14)+COUNTIF(N14,"&gt;"&amp;M14)+COUNTIF(P14,"&gt;"&amp;O14)</f>
        <v>3</v>
      </c>
      <c r="G14" s="64">
        <v>21</v>
      </c>
      <c r="H14" s="64">
        <v>25</v>
      </c>
      <c r="I14" s="64">
        <v>25</v>
      </c>
      <c r="J14" s="64">
        <v>15</v>
      </c>
      <c r="K14" s="64">
        <v>22</v>
      </c>
      <c r="L14" s="64">
        <v>25</v>
      </c>
      <c r="M14" s="64">
        <v>25</v>
      </c>
      <c r="N14" s="64">
        <v>15</v>
      </c>
      <c r="O14" s="64">
        <v>11</v>
      </c>
      <c r="P14" s="64">
        <v>15</v>
      </c>
      <c r="Q14" s="162">
        <f t="shared" si="3"/>
        <v>104</v>
      </c>
      <c r="R14" s="162">
        <f t="shared" si="4"/>
        <v>95</v>
      </c>
      <c r="S14" s="13"/>
      <c r="T14" s="6"/>
      <c r="U14" s="129"/>
      <c r="V14" s="112"/>
      <c r="W14" s="6"/>
      <c r="X14" s="6"/>
      <c r="Y14" s="6"/>
      <c r="Z14" s="6"/>
      <c r="AA14" s="6"/>
      <c r="AB14" s="6"/>
      <c r="AC14" s="71"/>
      <c r="AD14" s="6"/>
      <c r="AE14" s="6"/>
      <c r="AF14" s="63"/>
      <c r="AG14" s="6"/>
      <c r="AH14" s="6"/>
      <c r="AI14" s="6"/>
      <c r="AJ14" s="6"/>
      <c r="AK14" s="6"/>
      <c r="AL14" s="6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4" t="s">
        <v>74</v>
      </c>
      <c r="B15" s="64" t="s">
        <v>72</v>
      </c>
      <c r="C15" s="17" t="str">
        <f>U4</f>
        <v>Flyers</v>
      </c>
      <c r="D15" s="17" t="str">
        <f>U3</f>
        <v>Fleur de Lys Royal Panda</v>
      </c>
      <c r="E15" s="30">
        <f t="shared" si="1"/>
        <v>2</v>
      </c>
      <c r="F15" s="30">
        <f t="shared" si="2"/>
        <v>3</v>
      </c>
      <c r="G15" s="64">
        <v>28</v>
      </c>
      <c r="H15" s="64">
        <v>26</v>
      </c>
      <c r="I15" s="64">
        <v>25</v>
      </c>
      <c r="J15" s="64">
        <v>22</v>
      </c>
      <c r="K15" s="64">
        <v>14</v>
      </c>
      <c r="L15" s="64">
        <v>25</v>
      </c>
      <c r="M15" s="64">
        <v>21</v>
      </c>
      <c r="N15" s="64">
        <v>25</v>
      </c>
      <c r="O15" s="64">
        <v>13</v>
      </c>
      <c r="P15" s="64">
        <v>15</v>
      </c>
      <c r="Q15" s="162">
        <f t="shared" si="3"/>
        <v>101</v>
      </c>
      <c r="R15" s="162">
        <f t="shared" si="4"/>
        <v>113</v>
      </c>
      <c r="S15" s="13"/>
      <c r="T15" s="6"/>
      <c r="U15" s="112"/>
      <c r="V15" s="112"/>
      <c r="W15" s="116"/>
      <c r="X15" s="116"/>
      <c r="Y15" s="116"/>
      <c r="Z15" s="116"/>
      <c r="AA15" s="116"/>
      <c r="AB15" s="116"/>
      <c r="AC15" s="257"/>
      <c r="AD15" s="116"/>
      <c r="AE15" s="116"/>
      <c r="AF15" s="117"/>
      <c r="AG15" s="116"/>
      <c r="AH15" s="116"/>
      <c r="AI15" s="6"/>
      <c r="AJ15" s="6"/>
      <c r="AK15" s="6"/>
      <c r="AL15" s="6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4" t="s">
        <v>75</v>
      </c>
      <c r="B16" s="64" t="s">
        <v>72</v>
      </c>
      <c r="C16" s="17" t="str">
        <f>U7</f>
        <v>Sliema</v>
      </c>
      <c r="D16" s="56" t="str">
        <f>U6</f>
        <v>Falcons</v>
      </c>
      <c r="E16" s="30">
        <f t="shared" si="1"/>
        <v>1</v>
      </c>
      <c r="F16" s="30">
        <f t="shared" si="2"/>
        <v>3</v>
      </c>
      <c r="G16" s="64">
        <v>24</v>
      </c>
      <c r="H16" s="64">
        <v>26</v>
      </c>
      <c r="I16" s="64">
        <v>25</v>
      </c>
      <c r="J16" s="64">
        <v>22</v>
      </c>
      <c r="K16" s="64">
        <v>18</v>
      </c>
      <c r="L16" s="64">
        <v>25</v>
      </c>
      <c r="M16" s="64">
        <v>19</v>
      </c>
      <c r="N16" s="64">
        <v>25</v>
      </c>
      <c r="O16" s="64"/>
      <c r="P16" s="64"/>
      <c r="Q16" s="162">
        <f t="shared" si="3"/>
        <v>86</v>
      </c>
      <c r="R16" s="162">
        <f t="shared" si="4"/>
        <v>98</v>
      </c>
      <c r="S16" s="13"/>
      <c r="T16" s="116"/>
      <c r="U16" s="129"/>
      <c r="V16" s="112"/>
      <c r="W16" s="116"/>
      <c r="X16" s="116"/>
      <c r="Y16" s="116"/>
      <c r="Z16" s="116"/>
      <c r="AA16" s="116"/>
      <c r="AB16" s="116"/>
      <c r="AC16" s="257"/>
      <c r="AD16" s="116"/>
      <c r="AE16" s="116"/>
      <c r="AF16" s="117"/>
      <c r="AG16" s="116"/>
      <c r="AH16" s="116"/>
      <c r="AI16" s="6"/>
      <c r="AJ16" s="6"/>
      <c r="AK16" s="6"/>
      <c r="AL16" s="6"/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4" t="s">
        <v>76</v>
      </c>
      <c r="B17" s="64" t="s">
        <v>72</v>
      </c>
      <c r="C17" s="17" t="str">
        <f>U5</f>
        <v>Phoenix Yobetit</v>
      </c>
      <c r="D17" s="56" t="str">
        <f>U4</f>
        <v>Flyers</v>
      </c>
      <c r="E17" s="30">
        <f t="shared" si="1"/>
        <v>0</v>
      </c>
      <c r="F17" s="30">
        <f t="shared" si="2"/>
        <v>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62">
        <f t="shared" si="3"/>
        <v>0</v>
      </c>
      <c r="R17" s="162">
        <f t="shared" si="4"/>
        <v>0</v>
      </c>
      <c r="S17" s="13"/>
      <c r="T17" s="116"/>
      <c r="U17" s="112"/>
      <c r="V17" s="112"/>
      <c r="W17" s="116"/>
      <c r="X17" s="116"/>
      <c r="Y17" s="116"/>
      <c r="Z17" s="116"/>
      <c r="AA17" s="116"/>
      <c r="AB17" s="116"/>
      <c r="AC17" s="257"/>
      <c r="AD17" s="116"/>
      <c r="AE17" s="116"/>
      <c r="AF17" s="117"/>
      <c r="AG17" s="116"/>
      <c r="AH17" s="116"/>
      <c r="AI17" s="6"/>
      <c r="AJ17" s="6"/>
      <c r="AK17" s="6"/>
      <c r="AL17" s="6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4" t="s">
        <v>77</v>
      </c>
      <c r="B18" s="64" t="s">
        <v>72</v>
      </c>
      <c r="C18" s="17" t="str">
        <f>U3</f>
        <v>Fleur de Lys Royal Panda</v>
      </c>
      <c r="D18" s="56" t="str">
        <f>U6</f>
        <v>Falcons</v>
      </c>
      <c r="E18" s="30">
        <f t="shared" si="1"/>
        <v>0</v>
      </c>
      <c r="F18" s="30">
        <f t="shared" si="2"/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62">
        <f t="shared" si="3"/>
        <v>0</v>
      </c>
      <c r="R18" s="162">
        <f t="shared" si="4"/>
        <v>0</v>
      </c>
      <c r="S18" s="13"/>
      <c r="T18" s="116"/>
      <c r="U18" s="112"/>
      <c r="V18" s="112"/>
      <c r="W18" s="116"/>
      <c r="X18" s="116"/>
      <c r="Y18" s="116"/>
      <c r="Z18" s="116"/>
      <c r="AA18" s="116"/>
      <c r="AB18" s="116"/>
      <c r="AC18" s="257"/>
      <c r="AD18" s="116"/>
      <c r="AE18" s="116"/>
      <c r="AF18" s="117"/>
      <c r="AG18" s="116"/>
      <c r="AH18" s="116"/>
      <c r="AI18" s="6"/>
      <c r="AJ18" s="6"/>
      <c r="AK18" s="6"/>
      <c r="AL18" s="6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4" t="s">
        <v>78</v>
      </c>
      <c r="B19" s="64" t="s">
        <v>72</v>
      </c>
      <c r="C19" s="56" t="str">
        <f>U4</f>
        <v>Flyers</v>
      </c>
      <c r="D19" s="17" t="str">
        <f>U7</f>
        <v>Sliema</v>
      </c>
      <c r="E19" s="30">
        <f t="shared" si="1"/>
        <v>0</v>
      </c>
      <c r="F19" s="30">
        <f t="shared" si="2"/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62">
        <f t="shared" si="3"/>
        <v>0</v>
      </c>
      <c r="R19" s="162">
        <f t="shared" si="4"/>
        <v>0</v>
      </c>
      <c r="S19" s="13"/>
      <c r="T19" s="116"/>
      <c r="U19" s="112"/>
      <c r="V19" s="129"/>
      <c r="W19" s="116"/>
      <c r="X19" s="116"/>
      <c r="Y19" s="116"/>
      <c r="Z19" s="116"/>
      <c r="AA19" s="116"/>
      <c r="AB19" s="116"/>
      <c r="AC19" s="257"/>
      <c r="AD19" s="116"/>
      <c r="AE19" s="116"/>
      <c r="AF19" s="117"/>
      <c r="AG19" s="116"/>
      <c r="AH19" s="116"/>
      <c r="AI19" s="6"/>
      <c r="AJ19" s="6"/>
      <c r="AK19" s="6"/>
      <c r="AL19" s="6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4" t="s">
        <v>79</v>
      </c>
      <c r="B20" s="64" t="s">
        <v>72</v>
      </c>
      <c r="C20" s="56" t="str">
        <f>U5</f>
        <v>Phoenix Yobetit</v>
      </c>
      <c r="D20" s="56" t="str">
        <f>U3</f>
        <v>Fleur de Lys Royal Panda</v>
      </c>
      <c r="E20" s="30">
        <f t="shared" si="1"/>
        <v>0</v>
      </c>
      <c r="F20" s="30">
        <f t="shared" si="2"/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62">
        <f t="shared" si="3"/>
        <v>0</v>
      </c>
      <c r="R20" s="162">
        <f t="shared" si="4"/>
        <v>0</v>
      </c>
      <c r="S20" s="13"/>
      <c r="T20" s="116"/>
      <c r="U20" s="112"/>
      <c r="V20" s="129"/>
      <c r="W20" s="116"/>
      <c r="X20" s="116"/>
      <c r="Y20" s="116"/>
      <c r="Z20" s="116"/>
      <c r="AA20" s="116"/>
      <c r="AB20" s="116"/>
      <c r="AC20" s="257"/>
      <c r="AD20" s="116"/>
      <c r="AE20" s="116"/>
      <c r="AF20" s="117"/>
      <c r="AG20" s="116"/>
      <c r="AH20" s="116"/>
      <c r="AI20" s="6"/>
      <c r="AJ20" s="6"/>
      <c r="AK20" s="6"/>
      <c r="AL20" s="6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64" t="s">
        <v>80</v>
      </c>
      <c r="B21" s="64" t="s">
        <v>72</v>
      </c>
      <c r="C21" s="56" t="str">
        <f>U6</f>
        <v>Falcons</v>
      </c>
      <c r="D21" s="17" t="str">
        <f>U4</f>
        <v>Flyers</v>
      </c>
      <c r="E21" s="30">
        <f t="shared" si="1"/>
        <v>0</v>
      </c>
      <c r="F21" s="30">
        <f t="shared" si="2"/>
        <v>0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62">
        <f t="shared" si="3"/>
        <v>0</v>
      </c>
      <c r="R21" s="162">
        <f t="shared" si="4"/>
        <v>0</v>
      </c>
      <c r="S21" s="13"/>
      <c r="T21" s="116"/>
      <c r="U21" s="112"/>
      <c r="V21" s="129"/>
      <c r="W21" s="116"/>
      <c r="X21" s="116"/>
      <c r="Y21" s="116"/>
      <c r="Z21" s="116"/>
      <c r="AA21" s="116"/>
      <c r="AB21" s="116"/>
      <c r="AC21" s="257"/>
      <c r="AD21" s="116"/>
      <c r="AE21" s="116"/>
      <c r="AF21" s="117"/>
      <c r="AG21" s="116"/>
      <c r="AH21" s="116"/>
      <c r="AI21" s="6"/>
      <c r="AJ21" s="6"/>
      <c r="AK21" s="6"/>
      <c r="AL21" s="6"/>
      <c r="AM21" s="13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64" t="s">
        <v>81</v>
      </c>
      <c r="B22" s="64" t="s">
        <v>72</v>
      </c>
      <c r="C22" s="56" t="str">
        <f>U7</f>
        <v>Sliema</v>
      </c>
      <c r="D22" s="56" t="str">
        <f>U5</f>
        <v>Phoenix Yobetit</v>
      </c>
      <c r="E22" s="30">
        <f t="shared" si="1"/>
        <v>0</v>
      </c>
      <c r="F22" s="30">
        <f t="shared" si="2"/>
        <v>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62">
        <f t="shared" si="3"/>
        <v>0</v>
      </c>
      <c r="R22" s="162">
        <f t="shared" si="4"/>
        <v>0</v>
      </c>
      <c r="S22" s="13"/>
      <c r="T22" s="116"/>
      <c r="U22" s="129"/>
      <c r="V22" s="129"/>
      <c r="W22" s="116"/>
      <c r="X22" s="116"/>
      <c r="Y22" s="116"/>
      <c r="Z22" s="116"/>
      <c r="AA22" s="116"/>
      <c r="AB22" s="116"/>
      <c r="AC22" s="257"/>
      <c r="AD22" s="116"/>
      <c r="AE22" s="116"/>
      <c r="AF22" s="117"/>
      <c r="AG22" s="116"/>
      <c r="AH22" s="116"/>
      <c r="AI22" s="6"/>
      <c r="AJ22" s="6"/>
      <c r="AK22" s="6"/>
      <c r="AL22" s="6"/>
      <c r="AM22" s="13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 customHeight="1">
      <c r="A23" s="64" t="s">
        <v>82</v>
      </c>
      <c r="B23" s="64" t="s">
        <v>83</v>
      </c>
      <c r="C23" s="56" t="str">
        <f>U3</f>
        <v>Fleur de Lys Royal Panda</v>
      </c>
      <c r="D23" s="17" t="str">
        <f>U4</f>
        <v>Flyers</v>
      </c>
      <c r="E23" s="30">
        <f t="shared" si="1"/>
        <v>0</v>
      </c>
      <c r="F23" s="30">
        <f t="shared" si="2"/>
        <v>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62">
        <f t="shared" si="3"/>
        <v>0</v>
      </c>
      <c r="R23" s="162">
        <f t="shared" si="4"/>
        <v>0</v>
      </c>
      <c r="S23" s="13"/>
      <c r="T23" s="116"/>
      <c r="U23" s="112"/>
      <c r="V23" s="112"/>
      <c r="W23" s="116"/>
      <c r="X23" s="116"/>
      <c r="Y23" s="116"/>
      <c r="Z23" s="116"/>
      <c r="AA23" s="116"/>
      <c r="AB23" s="116"/>
      <c r="AC23" s="257"/>
      <c r="AD23" s="116"/>
      <c r="AE23" s="116"/>
      <c r="AF23" s="117"/>
      <c r="AG23" s="116"/>
      <c r="AH23" s="116"/>
      <c r="AI23" s="6"/>
      <c r="AJ23" s="6"/>
      <c r="AK23" s="6"/>
      <c r="AL23" s="6"/>
      <c r="AM23" s="13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 customHeight="1">
      <c r="A24" s="64" t="s">
        <v>84</v>
      </c>
      <c r="B24" s="64" t="s">
        <v>83</v>
      </c>
      <c r="C24" s="17" t="str">
        <f>U5</f>
        <v>Phoenix Yobetit</v>
      </c>
      <c r="D24" s="56" t="str">
        <f>U6</f>
        <v>Falcons</v>
      </c>
      <c r="E24" s="30">
        <f t="shared" si="1"/>
        <v>0</v>
      </c>
      <c r="F24" s="30">
        <f t="shared" si="2"/>
        <v>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62">
        <f t="shared" si="3"/>
        <v>0</v>
      </c>
      <c r="R24" s="162">
        <f t="shared" si="4"/>
        <v>0</v>
      </c>
      <c r="S24" s="14"/>
      <c r="T24" s="261"/>
      <c r="U24" s="129"/>
      <c r="V24" s="112"/>
      <c r="W24" s="258"/>
      <c r="X24" s="258"/>
      <c r="Y24" s="258"/>
      <c r="Z24" s="258"/>
      <c r="AA24" s="258"/>
      <c r="AB24" s="258"/>
      <c r="AC24" s="259"/>
      <c r="AD24" s="258"/>
      <c r="AE24" s="258"/>
      <c r="AF24" s="260"/>
      <c r="AG24" s="258"/>
      <c r="AH24" s="258"/>
      <c r="AI24" s="72"/>
      <c r="AJ24" s="72"/>
      <c r="AK24" s="72"/>
      <c r="AL24" s="72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 customHeight="1">
      <c r="A25" s="64" t="s">
        <v>85</v>
      </c>
      <c r="B25" s="64" t="s">
        <v>83</v>
      </c>
      <c r="C25" s="17" t="str">
        <f>U7</f>
        <v>Sliema</v>
      </c>
      <c r="D25" s="17" t="str">
        <f>U3</f>
        <v>Fleur de Lys Royal Panda</v>
      </c>
      <c r="E25" s="30">
        <f t="shared" si="1"/>
        <v>0</v>
      </c>
      <c r="F25" s="30">
        <f t="shared" si="2"/>
        <v>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162">
        <f t="shared" si="3"/>
        <v>0</v>
      </c>
      <c r="R25" s="162">
        <f t="shared" si="4"/>
        <v>0</v>
      </c>
      <c r="S25" s="14"/>
      <c r="T25" s="14"/>
      <c r="U25" s="112"/>
      <c r="V25" s="129"/>
      <c r="W25" s="258"/>
      <c r="X25" s="258"/>
      <c r="Y25" s="258"/>
      <c r="Z25" s="258"/>
      <c r="AA25" s="258"/>
      <c r="AB25" s="258"/>
      <c r="AC25" s="259"/>
      <c r="AD25" s="258"/>
      <c r="AE25" s="258"/>
      <c r="AF25" s="260"/>
      <c r="AG25" s="258"/>
      <c r="AH25" s="258"/>
      <c r="AI25" s="72"/>
      <c r="AJ25" s="72"/>
      <c r="AK25" s="72"/>
      <c r="AL25" s="72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 customHeight="1">
      <c r="A26" s="64" t="s">
        <v>86</v>
      </c>
      <c r="B26" s="64" t="s">
        <v>83</v>
      </c>
      <c r="C26" s="17" t="str">
        <f>U4</f>
        <v>Flyers</v>
      </c>
      <c r="D26" s="56" t="str">
        <f>U5</f>
        <v>Phoenix Yobetit</v>
      </c>
      <c r="E26" s="30">
        <f t="shared" si="1"/>
        <v>0</v>
      </c>
      <c r="F26" s="30">
        <f t="shared" si="2"/>
        <v>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162">
        <f t="shared" si="3"/>
        <v>0</v>
      </c>
      <c r="R26" s="162">
        <f t="shared" si="4"/>
        <v>0</v>
      </c>
      <c r="S26" s="14"/>
      <c r="T26" s="14"/>
      <c r="U26" s="129"/>
      <c r="V26" s="112"/>
      <c r="W26" s="258"/>
      <c r="X26" s="258"/>
      <c r="Y26" s="258"/>
      <c r="Z26" s="258"/>
      <c r="AA26" s="258"/>
      <c r="AB26" s="258"/>
      <c r="AC26" s="259"/>
      <c r="AD26" s="258"/>
      <c r="AE26" s="258"/>
      <c r="AF26" s="260"/>
      <c r="AG26" s="258"/>
      <c r="AH26" s="258"/>
      <c r="AI26" s="72"/>
      <c r="AJ26" s="72"/>
      <c r="AK26" s="72"/>
      <c r="AL26" s="72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 customHeight="1">
      <c r="A27" s="64" t="s">
        <v>87</v>
      </c>
      <c r="B27" s="64" t="s">
        <v>83</v>
      </c>
      <c r="C27" s="17" t="str">
        <f>U6</f>
        <v>Falcons</v>
      </c>
      <c r="D27" s="56" t="str">
        <f>U7</f>
        <v>Sliema</v>
      </c>
      <c r="E27" s="30">
        <f t="shared" si="1"/>
        <v>0</v>
      </c>
      <c r="F27" s="30">
        <f t="shared" si="2"/>
        <v>0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162">
        <f t="shared" si="3"/>
        <v>0</v>
      </c>
      <c r="R27" s="162">
        <f t="shared" si="4"/>
        <v>0</v>
      </c>
      <c r="S27" s="14"/>
      <c r="T27" s="14"/>
      <c r="U27" s="129"/>
      <c r="V27" s="112"/>
      <c r="W27" s="72"/>
      <c r="X27" s="72"/>
      <c r="Y27" s="72"/>
      <c r="Z27" s="72"/>
      <c r="AA27" s="72"/>
      <c r="AB27" s="72"/>
      <c r="AC27" s="73"/>
      <c r="AD27" s="72"/>
      <c r="AE27" s="72"/>
      <c r="AF27" s="74"/>
      <c r="AG27" s="72"/>
      <c r="AH27" s="72"/>
      <c r="AI27" s="72"/>
      <c r="AJ27" s="72"/>
      <c r="AK27" s="72"/>
      <c r="AL27" s="72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 customHeight="1">
      <c r="A28" s="64" t="s">
        <v>88</v>
      </c>
      <c r="B28" s="64" t="s">
        <v>83</v>
      </c>
      <c r="C28" s="17" t="str">
        <f>U3</f>
        <v>Fleur de Lys Royal Panda</v>
      </c>
      <c r="D28" s="56" t="str">
        <f>U5</f>
        <v>Phoenix Yobetit</v>
      </c>
      <c r="E28" s="30">
        <f t="shared" si="1"/>
        <v>0</v>
      </c>
      <c r="F28" s="30">
        <f t="shared" si="2"/>
        <v>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162">
        <f t="shared" si="3"/>
        <v>0</v>
      </c>
      <c r="R28" s="162">
        <f t="shared" si="4"/>
        <v>0</v>
      </c>
      <c r="S28" s="14"/>
      <c r="T28" s="14"/>
      <c r="U28" s="129"/>
      <c r="V28" s="129"/>
      <c r="W28" s="72"/>
      <c r="X28" s="72"/>
      <c r="Y28" s="72"/>
      <c r="Z28" s="72"/>
      <c r="AA28" s="72"/>
      <c r="AB28" s="72"/>
      <c r="AC28" s="73"/>
      <c r="AD28" s="72"/>
      <c r="AE28" s="72"/>
      <c r="AF28" s="74"/>
      <c r="AG28" s="72"/>
      <c r="AH28" s="72"/>
      <c r="AI28" s="72"/>
      <c r="AJ28" s="72"/>
      <c r="AK28" s="72"/>
      <c r="AL28" s="72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 customHeight="1">
      <c r="A29" s="64" t="s">
        <v>89</v>
      </c>
      <c r="B29" s="64" t="s">
        <v>83</v>
      </c>
      <c r="C29" s="56" t="str">
        <f>U7</f>
        <v>Sliema</v>
      </c>
      <c r="D29" s="17" t="str">
        <f>U4</f>
        <v>Flyers</v>
      </c>
      <c r="E29" s="30">
        <f t="shared" si="1"/>
        <v>0</v>
      </c>
      <c r="F29" s="30">
        <f t="shared" si="2"/>
        <v>0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162">
        <f t="shared" si="3"/>
        <v>0</v>
      </c>
      <c r="R29" s="162">
        <f t="shared" si="4"/>
        <v>0</v>
      </c>
      <c r="S29" s="14"/>
      <c r="T29" s="14"/>
      <c r="U29" s="112"/>
      <c r="V29" s="129"/>
      <c r="W29" s="72"/>
      <c r="X29" s="72"/>
      <c r="Y29" s="72"/>
      <c r="Z29" s="72"/>
      <c r="AA29" s="72"/>
      <c r="AB29" s="72"/>
      <c r="AC29" s="73"/>
      <c r="AD29" s="72"/>
      <c r="AE29" s="72"/>
      <c r="AF29" s="74"/>
      <c r="AG29" s="72"/>
      <c r="AH29" s="72"/>
      <c r="AI29" s="72"/>
      <c r="AJ29" s="72"/>
      <c r="AK29" s="72"/>
      <c r="AL29" s="72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 customHeight="1">
      <c r="A30" s="64" t="s">
        <v>90</v>
      </c>
      <c r="B30" s="64" t="s">
        <v>83</v>
      </c>
      <c r="C30" s="56" t="str">
        <f>U6</f>
        <v>Falcons</v>
      </c>
      <c r="D30" s="56" t="str">
        <f>U3</f>
        <v>Fleur de Lys Royal Panda</v>
      </c>
      <c r="E30" s="30">
        <f t="shared" si="1"/>
        <v>0</v>
      </c>
      <c r="F30" s="30">
        <f t="shared" si="2"/>
        <v>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62">
        <f t="shared" si="3"/>
        <v>0</v>
      </c>
      <c r="R30" s="162">
        <f t="shared" si="4"/>
        <v>0</v>
      </c>
      <c r="S30" s="14"/>
      <c r="T30" s="14"/>
      <c r="U30" s="129"/>
      <c r="V30" s="112"/>
      <c r="W30" s="72"/>
      <c r="X30" s="72"/>
      <c r="Y30" s="72"/>
      <c r="Z30" s="72"/>
      <c r="AA30" s="72"/>
      <c r="AB30" s="72"/>
      <c r="AC30" s="73"/>
      <c r="AD30" s="72"/>
      <c r="AE30" s="72"/>
      <c r="AF30" s="74"/>
      <c r="AG30" s="72"/>
      <c r="AH30" s="72"/>
      <c r="AI30" s="72"/>
      <c r="AJ30" s="72"/>
      <c r="AK30" s="72"/>
      <c r="AL30" s="72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 customHeight="1">
      <c r="A31" s="64" t="s">
        <v>91</v>
      </c>
      <c r="B31" s="64" t="s">
        <v>83</v>
      </c>
      <c r="C31" s="56" t="str">
        <f>U5</f>
        <v>Phoenix Yobetit</v>
      </c>
      <c r="D31" s="17" t="str">
        <f>U7</f>
        <v>Sliema</v>
      </c>
      <c r="E31" s="30">
        <f t="shared" si="1"/>
        <v>0</v>
      </c>
      <c r="F31" s="30">
        <f t="shared" si="2"/>
        <v>0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62">
        <f t="shared" si="3"/>
        <v>0</v>
      </c>
      <c r="R31" s="162">
        <f t="shared" si="4"/>
        <v>0</v>
      </c>
      <c r="S31" s="14"/>
      <c r="T31" s="14"/>
      <c r="U31" s="129"/>
      <c r="V31" s="129"/>
      <c r="W31" s="72"/>
      <c r="X31" s="72"/>
      <c r="Y31" s="72"/>
      <c r="Z31" s="72"/>
      <c r="AA31" s="72"/>
      <c r="AB31" s="72"/>
      <c r="AC31" s="73"/>
      <c r="AD31" s="72"/>
      <c r="AE31" s="72"/>
      <c r="AF31" s="74"/>
      <c r="AG31" s="72"/>
      <c r="AH31" s="72"/>
      <c r="AI31" s="72"/>
      <c r="AJ31" s="72"/>
      <c r="AK31" s="72"/>
      <c r="AL31" s="72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 customHeight="1">
      <c r="A32" s="64" t="s">
        <v>92</v>
      </c>
      <c r="B32" s="64" t="s">
        <v>83</v>
      </c>
      <c r="C32" s="56" t="str">
        <f>U4</f>
        <v>Flyers</v>
      </c>
      <c r="D32" s="56" t="str">
        <f>U6</f>
        <v>Falcons</v>
      </c>
      <c r="E32" s="30">
        <f t="shared" si="1"/>
        <v>0</v>
      </c>
      <c r="F32" s="30">
        <f t="shared" si="2"/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62">
        <f t="shared" si="3"/>
        <v>0</v>
      </c>
      <c r="R32" s="162">
        <f t="shared" si="4"/>
        <v>0</v>
      </c>
      <c r="S32" s="14"/>
      <c r="T32" s="14"/>
      <c r="U32" s="112"/>
      <c r="V32" s="129"/>
      <c r="W32" s="72"/>
      <c r="X32" s="72"/>
      <c r="Y32" s="72"/>
      <c r="Z32" s="72"/>
      <c r="AA32" s="72"/>
      <c r="AB32" s="72"/>
      <c r="AC32" s="73"/>
      <c r="AD32" s="72"/>
      <c r="AE32" s="72"/>
      <c r="AF32" s="74"/>
      <c r="AG32" s="72"/>
      <c r="AH32" s="72"/>
      <c r="AI32" s="72"/>
      <c r="AJ32" s="72"/>
      <c r="AK32" s="72"/>
      <c r="AL32" s="72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21:22" ht="15.75" customHeight="1">
      <c r="U33" s="112"/>
      <c r="V33" s="129"/>
    </row>
    <row r="34" spans="21:22" ht="15.75" customHeight="1">
      <c r="U34" s="129"/>
      <c r="V34" s="112"/>
    </row>
    <row r="35" spans="21:22" ht="15.75" customHeight="1">
      <c r="U35" s="112"/>
      <c r="V35" s="112"/>
    </row>
    <row r="36" spans="21:22" ht="15.75" customHeight="1">
      <c r="U36" s="129"/>
      <c r="V36" s="112"/>
    </row>
    <row r="37" spans="21:22" ht="15.75" customHeight="1">
      <c r="U37" s="129"/>
      <c r="V37" s="112"/>
    </row>
    <row r="38" spans="21:22" ht="15.75" customHeight="1">
      <c r="U38" s="129"/>
      <c r="V38" s="112"/>
    </row>
    <row r="39" spans="21:22" ht="15.75" customHeight="1">
      <c r="U39" s="112"/>
      <c r="V39" s="129"/>
    </row>
    <row r="40" spans="21:22" ht="15.75" customHeight="1">
      <c r="U40" s="129"/>
      <c r="V40" s="129"/>
    </row>
    <row r="41" spans="21:22" ht="15.75" customHeight="1">
      <c r="U41" s="112"/>
      <c r="V41" s="129"/>
    </row>
    <row r="42" spans="21:22" ht="15.75" customHeight="1">
      <c r="U42" s="129"/>
      <c r="V42" s="12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AG1:AL1"/>
    <mergeCell ref="E2:F2"/>
    <mergeCell ref="G2:H2"/>
    <mergeCell ref="I2:J2"/>
    <mergeCell ref="K2:L2"/>
    <mergeCell ref="M2:N2"/>
    <mergeCell ref="O2:P2"/>
    <mergeCell ref="Q2:R2"/>
    <mergeCell ref="C1:D1"/>
    <mergeCell ref="E1:F1"/>
    <mergeCell ref="G1:R1"/>
    <mergeCell ref="W1:Z1"/>
    <mergeCell ref="AA1:AC1"/>
    <mergeCell ref="AD1:AF1"/>
  </mergeCells>
  <printOptions/>
  <pageMargins left="0.7" right="0.7" top="0.75" bottom="0.7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outlinePr summaryBelow="0" summaryRight="0"/>
  </sheetPr>
  <dimension ref="A1:AV42"/>
  <sheetViews>
    <sheetView zoomScalePageLayoutView="0" workbookViewId="0" topLeftCell="A1">
      <selection activeCell="A27" sqref="A27"/>
    </sheetView>
  </sheetViews>
  <sheetFormatPr defaultColWidth="14.421875" defaultRowHeight="15" customHeight="1"/>
  <cols>
    <col min="1" max="1" width="7.28125" style="119" customWidth="1"/>
    <col min="2" max="2" width="11.7109375" style="119" customWidth="1"/>
    <col min="3" max="4" width="21.7109375" style="119" customWidth="1"/>
    <col min="5" max="18" width="5.7109375" style="119" customWidth="1"/>
    <col min="19" max="19" width="4.140625" style="119" customWidth="1"/>
    <col min="20" max="20" width="2.00390625" style="119" customWidth="1"/>
    <col min="21" max="21" width="21.7109375" style="119" customWidth="1"/>
    <col min="22" max="22" width="7.8515625" style="119" customWidth="1"/>
    <col min="23" max="23" width="5.00390625" style="119" customWidth="1"/>
    <col min="24" max="24" width="4.7109375" style="119" customWidth="1"/>
    <col min="25" max="25" width="4.421875" style="119" customWidth="1"/>
    <col min="26" max="26" width="4.8515625" style="119" customWidth="1"/>
    <col min="27" max="27" width="4.7109375" style="119" customWidth="1"/>
    <col min="28" max="28" width="4.421875" style="119" customWidth="1"/>
    <col min="29" max="29" width="5.421875" style="119" customWidth="1"/>
    <col min="30" max="30" width="4.7109375" style="119" customWidth="1"/>
    <col min="31" max="31" width="4.421875" style="119" customWidth="1"/>
    <col min="32" max="32" width="5.140625" style="119" customWidth="1"/>
    <col min="33" max="38" width="3.57421875" style="119" customWidth="1"/>
    <col min="39" max="48" width="11.421875" style="119" customWidth="1"/>
    <col min="49" max="16384" width="14.421875" style="119" customWidth="1"/>
  </cols>
  <sheetData>
    <row r="1" spans="1:48" ht="12.75" customHeight="1">
      <c r="A1" s="64"/>
      <c r="B1" s="64"/>
      <c r="C1" s="308" t="s">
        <v>1</v>
      </c>
      <c r="D1" s="303"/>
      <c r="E1" s="309"/>
      <c r="F1" s="303"/>
      <c r="G1" s="308" t="s">
        <v>60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3"/>
      <c r="S1" s="6"/>
      <c r="T1" s="7"/>
      <c r="U1" s="7"/>
      <c r="V1" s="7" t="s">
        <v>5</v>
      </c>
      <c r="W1" s="312" t="s">
        <v>6</v>
      </c>
      <c r="X1" s="300"/>
      <c r="Y1" s="300"/>
      <c r="Z1" s="303"/>
      <c r="AA1" s="317" t="s">
        <v>7</v>
      </c>
      <c r="AB1" s="300"/>
      <c r="AC1" s="303"/>
      <c r="AD1" s="317" t="s">
        <v>8</v>
      </c>
      <c r="AE1" s="300"/>
      <c r="AF1" s="303"/>
      <c r="AG1" s="317" t="s">
        <v>9</v>
      </c>
      <c r="AH1" s="300"/>
      <c r="AI1" s="300"/>
      <c r="AJ1" s="300"/>
      <c r="AK1" s="300"/>
      <c r="AL1" s="303"/>
      <c r="AM1" s="13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>
        <v>4</v>
      </c>
      <c r="N2" s="303"/>
      <c r="O2" s="313">
        <v>5</v>
      </c>
      <c r="P2" s="303"/>
      <c r="Q2" s="308" t="s">
        <v>15</v>
      </c>
      <c r="R2" s="30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70" t="s">
        <v>21</v>
      </c>
      <c r="AD2" s="22" t="s">
        <v>18</v>
      </c>
      <c r="AE2" s="7" t="s">
        <v>19</v>
      </c>
      <c r="AF2" s="23" t="s">
        <v>21</v>
      </c>
      <c r="AG2" s="55" t="s">
        <v>22</v>
      </c>
      <c r="AH2" s="55" t="s">
        <v>23</v>
      </c>
      <c r="AI2" s="55" t="s">
        <v>24</v>
      </c>
      <c r="AJ2" s="55" t="s">
        <v>25</v>
      </c>
      <c r="AK2" s="55" t="s">
        <v>26</v>
      </c>
      <c r="AL2" s="55" t="s">
        <v>27</v>
      </c>
      <c r="AM2" s="13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 customHeight="1">
      <c r="A3" s="64" t="s">
        <v>93</v>
      </c>
      <c r="B3" s="64" t="s">
        <v>31</v>
      </c>
      <c r="C3" s="17" t="str">
        <f>U3</f>
        <v>Phoenix EY</v>
      </c>
      <c r="D3" s="56" t="str">
        <f>U4</f>
        <v>Mellieha Tritons</v>
      </c>
      <c r="E3" s="30">
        <f>COUNTIF(G3,"&gt;"&amp;H3)+COUNTIF(I3,"&gt;"&amp;J3)+COUNTIF(K3,"&gt;"&amp;L3)+COUNTIF(M3,"&gt;"&amp;N3)+COUNTIF(O3,"&gt;"&amp;P3)</f>
        <v>3</v>
      </c>
      <c r="F3" s="30">
        <f>COUNTIF(H3,"&gt;"&amp;G3)+COUNTIF(J3,"&gt;"&amp;I3)+COUNTIF(L3,"&gt;"&amp;K3)+COUNTIF(N3,"&gt;"&amp;M3)+COUNTIF(P3,"&gt;"&amp;O3)</f>
        <v>1</v>
      </c>
      <c r="G3" s="64">
        <v>25</v>
      </c>
      <c r="H3" s="64">
        <v>27</v>
      </c>
      <c r="I3" s="64">
        <v>25</v>
      </c>
      <c r="J3" s="64">
        <v>14</v>
      </c>
      <c r="K3" s="64">
        <v>25</v>
      </c>
      <c r="L3" s="64">
        <v>23</v>
      </c>
      <c r="M3" s="64">
        <v>25</v>
      </c>
      <c r="N3" s="64">
        <v>22</v>
      </c>
      <c r="O3" s="64"/>
      <c r="P3" s="64"/>
      <c r="Q3" s="162">
        <f aca="true" t="shared" si="0" ref="Q3:R5">G3+I3+K3+M3+O3</f>
        <v>100</v>
      </c>
      <c r="R3" s="162">
        <f t="shared" si="0"/>
        <v>86</v>
      </c>
      <c r="S3" s="13"/>
      <c r="T3" s="17">
        <v>1</v>
      </c>
      <c r="U3" s="17" t="s">
        <v>250</v>
      </c>
      <c r="V3" s="256">
        <f>AG3*3+AH3*3+AI3*2+AJ3*1</f>
        <v>9</v>
      </c>
      <c r="W3" s="162">
        <f>X3+Y3+Z3</f>
        <v>5</v>
      </c>
      <c r="X3" s="27">
        <f>COUNTIF($F$5,"=3")+COUNTIF($E$8,"=3")+COUNTIF($F$10,"=3")+COUNTIF($E$13,"=3")+COUNTIF($F$15,"=3")+COUNTIF($E$18,"=3")+COUNTIF($F$20,"=3")+COUNTIF($E$23,"=3")+COUNTIF($F$25,"=3")+COUNTIF($E$28,"=3")+COUNTIF($F$30,"=3")+COUNTIF($E$3,"=3")</f>
        <v>3</v>
      </c>
      <c r="Y3" s="27">
        <f>SUM(IF($E$3&lt;$F$3,1,0))+SUM(IF($F$5&lt;$E$5,1,0))+SUM(IF($E$8&lt;$F$8,1,0))+SUM(IF($F$10&lt;$E$10,1,0))+SUM(IF($E$13&lt;$F$13,1,0))+SUM(IF($F$15&lt;$E$15,1,0))+SUM(IF($E$18&lt;$F$18,1,0))+SUM(IF($F$20&lt;$E$20,1,0))+SUM(IF($E$23&lt;$F$23,1,0))+SUM(IF($F$25&lt;$E$25,1,0))+SUM(IF($E$28&lt;$F$28,1,0))+SUM(IF($F$30&lt;$E$30,1,0))</f>
        <v>2</v>
      </c>
      <c r="Z3" s="43"/>
      <c r="AA3" s="27">
        <f>E$3+F$5+E$8+F$10+E$13+F$15+E$18+F$20+E$23+F$25+E$28+F$30</f>
        <v>9</v>
      </c>
      <c r="AB3" s="27">
        <f>F$3+E$5+F$8+E$10+F$13+E$15+F$18+E$20+F$23+E$25+F$28+E$30</f>
        <v>7</v>
      </c>
      <c r="AC3" s="165">
        <f>IF(AB3=0,"MAX",AA3/AB3)</f>
        <v>1.2857142857142858</v>
      </c>
      <c r="AD3" s="27">
        <f>Q$3+R$5+Q$8+R$10+Q$13+R$15+Q$18+R$20+Q$23+R$25+Q$28+R$30</f>
        <v>326</v>
      </c>
      <c r="AE3" s="27">
        <f>R$3+Q$5+R$8+Q$10+R$13+Q$15+R$18+Q$20+R$23+Q$25+R$28+Q$30</f>
        <v>296</v>
      </c>
      <c r="AF3" s="165">
        <f>IF(AE3=0,"MAX",AD3/AE3)</f>
        <v>1.1013513513513513</v>
      </c>
      <c r="AG3" s="27">
        <f>SUM(IF(AND($E$3=3,$F$3=0),1,0))+SUM(IF(AND($F$5=3,$E$5=0),1,0))+SUM(IF(AND($E$8=3,$F$8=0),1,0))+SUM(IF(AND($F$10=3,$E$10=0),1,0))+SUM(IF(AND($E$13=3,$F$13=0),1,0))+SUM(IF(AND($F$15=3,$E$15=0),1,0))+SUM(IF(AND($E$18=3,$F$18=0),1,0))+SUM(IF(AND($F$20=3,$E$20=0),1,0))+SUM(IF(AND($E$23=3,$F$23=0),1,0))+SUM(IF(AND($F$25=3,$E$25=0),1,0))+SUM(IF(AND($E$28=3,$F$28=0),1,0))+SUM(IF(AND($F$30=3,$E$30=0),1,0))</f>
        <v>2</v>
      </c>
      <c r="AH3" s="27">
        <f>SUM(IF(AND($E$3=3,$F$3=1),1,0))+SUM(IF(AND($F$5=3,$E$5=1),1,0))+SUM(IF(AND($E$8=3,$F$8=1),1,0))+SUM(IF(AND($F$10=3,$E$10=1),1,0))+SUM(IF(AND($E$13=3,$F$13=1),1,0))+SUM(IF(AND($F$15=3,$E$15=1),1,0))+SUM(IF(AND($E$18=3,$F$18=1),1,0))+SUM(IF(AND($F$20=3,$E$20=1),1,0))+SUM(IF(AND($E$23=3,$F$23=1),1,0))+SUM(IF(AND($F$25=3,$E$25=1),1,0))+SUM(IF(AND($E$28=3,$F$28=1),1,0))+SUM(IF(AND($F$30=3,$E$30=1),1,0))</f>
        <v>1</v>
      </c>
      <c r="AI3" s="27">
        <f>SUM(IF(AND($E$3=3,$F$3=2),1,0))+SUM(IF(AND($F$5=3,$E$5=2),1,0))+SUM(IF(AND($E$8=3,$F$8=2),1,0))+SUM(IF(AND($F$10=3,$E$10=2),1,0))+SUM(IF(AND($E$13=3,$F$13=2),1,0))+SUM(IF(AND($F$15=3,$E$15=2),1,0))+SUM(IF(AND($E$18=3,$F$18=2),1,0))+SUM(IF(AND($F$20=3,$E$20=2),1,0))+SUM(IF(AND($E$23=3,$F$23=2),1,0))+SUM(IF(AND($F$25=3,$E$25=2),1,0))+SUM(IF(AND($E$28=3,$F$28=2),1,0))+SUM(IF(AND($F$30=3,$E$30=2),1,0))</f>
        <v>0</v>
      </c>
      <c r="AJ3" s="27">
        <f>SUM(IF(AND($E$3=2,$F$3=3),1,0))+SUM(IF(AND($F$5=2,$E$5=3),1,0))+SUM(IF(AND($E$8=2,$F$8=3),1,0))+SUM(IF(AND($F$10=2,$E$10=3),1,0))+SUM(IF(AND($E$13=2,$F$13=3),1,0))+SUM(IF(AND($F$15=2,$E$15=3),1,0))+SUM(IF(AND($E$18=2,$F$18=3),1,0))+SUM(IF(AND($F$20=2,$E$20=3),1,0))+SUM(IF(AND($E$23=2,$F$23=3),1,0))+SUM(IF(AND($F$25=2,$E$25=3),1,0))+SUM(IF(AND($E$28=2,$F$28=3),1,0))+SUM(IF(AND($F$30=2,$E$30=3),1,0))</f>
        <v>0</v>
      </c>
      <c r="AK3" s="27">
        <f>SUM(IF(AND($E$3=1,$F$3=3),1,0))+SUM(IF(AND($F$5=1,$E$5=3),1,0))+SUM(IF(AND($E$8=1,$F$8=3),1,0))+SUM(IF(AND($F$10=1,$E$10=3),1,0))+SUM(IF(AND($E$13=1,$F$13=3),1,0))+SUM(IF(AND($F$15=1,$E$15=3),1,0))+SUM(IF(AND($E$18=1,$F$18=3),1,0))+SUM(IF(AND($F$20=1,$E$20=3),1,0))+SUM(IF(AND($E$23=1,$F$23=3),1,0))+SUM(IF(AND($F$25=1,$E$25=3),1,0))+SUM(IF(AND($E$28=1,$F$28=3),1,0))+SUM(IF(AND($F$30=1,$E$30=3),1,0))</f>
        <v>0</v>
      </c>
      <c r="AL3" s="27">
        <f>SUM(IF(AND($E$3=0,$F$3=3),1,0))+SUM(IF(AND($F$5=0,$E$5=3),1,0))+SUM(IF(AND($E$8=0,$F$8=3),1,0))+SUM(IF(AND($F$10=0,$E$10=3),1,0))+SUM(IF(AND($E$13=0,$F$13=3),1,0))+SUM(IF(AND($F$15=0,$E$15=3),1,0))+SUM(IF(AND($E$18=0,$F$18=3),1,0))+SUM(IF(AND($F$20=0,$E$20=3),1,0))+SUM(IF(AND($E$23=0,$F$23=3),1,0))+SUM(IF(AND($F$25=0,$E$25=3),1,0))+SUM(IF(AND($E$28=0,$F$28=3),1,0))+SUM(IF(AND($F$30=0,$E$30=3),1,0))</f>
        <v>2</v>
      </c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s="64" t="s">
        <v>94</v>
      </c>
      <c r="B4" s="64" t="s">
        <v>31</v>
      </c>
      <c r="C4" s="56" t="str">
        <f>U5</f>
        <v>Mgarr Volley</v>
      </c>
      <c r="D4" s="17" t="str">
        <f>U6</f>
        <v>BKVC</v>
      </c>
      <c r="E4" s="30">
        <f aca="true" t="shared" si="1" ref="E4:E32">COUNTIF(G4,"&gt;"&amp;H4)+COUNTIF(I4,"&gt;"&amp;J4)+COUNTIF(K4,"&gt;"&amp;L4)+COUNTIF(M4,"&gt;"&amp;N4)+COUNTIF(O4,"&gt;"&amp;P4)</f>
        <v>0</v>
      </c>
      <c r="F4" s="30">
        <f aca="true" t="shared" si="2" ref="F4:F32">COUNTIF(H4,"&gt;"&amp;G4)+COUNTIF(J4,"&gt;"&amp;I4)+COUNTIF(L4,"&gt;"&amp;K4)+COUNTIF(N4,"&gt;"&amp;M4)+COUNTIF(P4,"&gt;"&amp;O4)</f>
        <v>3</v>
      </c>
      <c r="G4" s="64">
        <v>0</v>
      </c>
      <c r="H4" s="64">
        <v>25</v>
      </c>
      <c r="I4" s="64">
        <v>0</v>
      </c>
      <c r="J4" s="64">
        <v>25</v>
      </c>
      <c r="K4" s="64">
        <v>0</v>
      </c>
      <c r="L4" s="64">
        <v>25</v>
      </c>
      <c r="M4" s="64"/>
      <c r="N4" s="64"/>
      <c r="O4" s="64"/>
      <c r="P4" s="64"/>
      <c r="Q4" s="162">
        <f t="shared" si="0"/>
        <v>0</v>
      </c>
      <c r="R4" s="162">
        <f t="shared" si="0"/>
        <v>75</v>
      </c>
      <c r="S4" s="13"/>
      <c r="T4" s="17">
        <v>2</v>
      </c>
      <c r="U4" s="17" t="s">
        <v>220</v>
      </c>
      <c r="V4" s="256">
        <f>AG4*3+AH4*3+AI4*2+AJ4*1</f>
        <v>4</v>
      </c>
      <c r="W4" s="162">
        <f>X4+Y4+Z4</f>
        <v>5</v>
      </c>
      <c r="X4" s="27">
        <f>COUNTIF($F$3,"=3")+COUNTIF($E$6,"=3")+COUNTIF($F$9,"=3")+COUNTIF($E$12,"=3")+COUNTIF($F$17,"=3")+COUNTIF($E$15,"=3")+COUNTIF($E$19,"=3")+COUNTIF($F$21,"=3")+COUNTIF($F$23,"=3")+COUNTIF($E$32,"=3")+COUNTIF($E$26,"=3")+COUNTIF($F$29,"=3")</f>
        <v>1</v>
      </c>
      <c r="Y4" s="27">
        <f>SUM(IF($F$3&lt;$E$3,1,0))+SUM(IF($E$6&lt;$F$6,1,0))+SUM(IF($E$12&lt;$F$12,1,0))+SUM(IF($F$9&lt;$E$9,1,0))+SUM(IF($E$15&lt;$F$15,1,0))+SUM(IF($F$17&lt;$E$17,1,0))+SUM(IF($E$19&lt;$F$19,1,0))+SUM(IF($E$21&lt;$F$21,1,0))+SUM(IF($F$23&lt;$E$23,1,0))+SUM(IF($E$26&lt;$F$26,1,0))+SUM(IF($F$29&lt;$E$29,1,0))+SUM(IF($E$32&lt;$F$32,1,0))</f>
        <v>4</v>
      </c>
      <c r="Z4" s="43"/>
      <c r="AA4" s="27">
        <f>F$3+E$6+F$9+E$12+E$15+F$17+E$19+F$21+F$23+E$26+F$29+E$32</f>
        <v>6</v>
      </c>
      <c r="AB4" s="27">
        <f>E$3+F$6+E$9+F$12+F$15+E$17+F$19+E$21+E$23+F$26+E$29+F$32</f>
        <v>12</v>
      </c>
      <c r="AC4" s="165">
        <f>IF(AB4=0,"MAX",AA4/AB4)</f>
        <v>0.5</v>
      </c>
      <c r="AD4" s="27">
        <f>R$3+Q$6+R$9+Q$12+Q$15+R$17+Q$19+R$21+R$23+Q$26+R$29+Q$32</f>
        <v>357</v>
      </c>
      <c r="AE4" s="27">
        <f>Q$3+R$6+Q$9+R$12+R$15+Q$17+R$19+Q$21+Q$23+R$26+Q$29+R$32</f>
        <v>359</v>
      </c>
      <c r="AF4" s="165">
        <f>IF(AE4=0,"MAX",AD4/AE4)</f>
        <v>0.9944289693593314</v>
      </c>
      <c r="AG4" s="27">
        <f>SUM(IF(AND($F$3=3,$E$3=0),1,0))+SUM(IF(AND($E$6=3,$F$6=0),1,0))+SUM(IF(AND($F$9=3,$E$9=0),1,0))+SUM(IF(AND($E$12=3,$F$12=0),1,0))+SUM(IF(AND($E$15=3,$F$15=0),1,0))+SUM(IF(AND($F$17=3,$E$17=0),1,0))+SUM(IF(AND($E$19=3,$F$19=0),1,0))+SUM(IF(AND($F$21=3,$E$21=0),1,0))+SUM(IF(AND($F$23=3,$E$23=0),1,0))+SUM(IF(AND($E$26=3,$F$26=0),1,0))+SUM(IF(AND($F$29=3,$E$29=0),1,0))+SUM(IF(AND($E$32=3,$F$32=0),1,0))</f>
        <v>1</v>
      </c>
      <c r="AH4" s="27">
        <f>SUM(IF(AND($F$3=3,$E$3=1),1,0))+SUM(IF(AND($E$6=3,$F$6=1),1,0))+SUM(IF(AND($F$9=3,$E$9=1),1,0))+SUM(IF(AND($E$12=3,$F$12=1),1,0))+SUM(IF(AND($E$15=3,$F$15=1),1,0))+SUM(IF(AND($F$17=3,$E$17=1),1,0))+SUM(IF(AND($E$19=3,$F$19=1),1,0))+SUM(IF(AND($F$21=3,$E$21=1),1,0))+SUM(IF(AND($F$23=3,$E$23=1),1,0))+SUM(IF(AND($E$26=3,$F$26=1),1,0))+SUM(IF(AND($F$29=3,$E$29=1),1,0))+SUM(IF(AND($E$32=3,$F$32=1),1,0))</f>
        <v>0</v>
      </c>
      <c r="AI4" s="27">
        <f>SUM(IF(AND($F$3=3,$E$3=2),1,0))+SUM(IF(AND($E$6=3,$F$6=2),1,0))+SUM(IF(AND($F$9=3,$E$9=2),1,0))+SUM(IF(AND($E$12=3,$F$12=2),1,0))+SUM(IF(AND($E$15=3,$F$15=2),1,0))+SUM(IF(AND($F$17=3,$E$17=2),1,0))+SUM(IF(AND($E$19=3,$F$19=2),1,0))+SUM(IF(AND($F$21=3,$E$21=2),1,0))+SUM(IF(AND($F$23=3,$E$23=2),1,0))+SUM(IF(AND($E$26=3,$F$26=2),1,0))+SUM(IF(AND($F$29=3,$E$29=2),1,0))+SUM(IF(AND($E$32=3,$F$32=21),1,0))</f>
        <v>0</v>
      </c>
      <c r="AJ4" s="27">
        <f>SUM(IF(AND($F$3=2,$E$3=3),1,0))+SUM(IF(AND($E$6=2,$F$6=3),1,0))+SUM(IF(AND($F$9=2,$E$9=3),1,0))+SUM(IF(AND($E$12=2,$F$12=3),1,0))+SUM(IF(AND($E$15=2,$F$15=3),1,0))+SUM(IF(AND($F$17=2,$E$17=3),1,0))+SUM(IF(AND($E$19=2,$F$19=3),1,0))+SUM(IF(AND($F$21=2,$E$21=3),1,0))+SUM(IF(AND($F$23=2,$E$23=3),1,0))+SUM(IF(AND($E$26=2,$F$26=3),1,0))+SUM(IF(AND($F$29=2,$E$29=3),1,0))+SUM(IF(AND($E$32=2,$F$32=3),1,0))</f>
        <v>1</v>
      </c>
      <c r="AK4" s="27">
        <f>SUM(IF(AND($F$3=1,$E$3=3),1,0))+SUM(IF(AND($E$6=1,$F$6=3),1,0))+SUM(IF(AND($F$9=1,$E$9=3),1,0))+SUM(IF(AND($E$12=1,$F$12=3),1,0))+SUM(IF(AND($E$15=1,$F$15=3),1,0))+SUM(IF(AND($F$17=1,$E$17=3),1,0))+SUM(IF(AND($E$19=1,$F$19=3),1,0))+SUM(IF(AND($F$21=1,$E$21=3),1,0))+SUM(IF(AND($F$23=1,$E$23=3),1,0))+SUM(IF(AND($E$26=1,$F$26=3),1,0))+SUM(IF(AND($F$29=1,$E$29=3),1,0))+SUM(IF(AND($E$32=1,$F$32=3),1,0))</f>
        <v>1</v>
      </c>
      <c r="AL4" s="27">
        <f>SUM(IF(AND($F$3=0,$E$3=3),1,0))+SUM(IF(AND($E$6=0,$F$6=3),1,0))+SUM(IF(AND($F$9=0,$E$9=3),1,0))+SUM(IF(AND($E$12=0,$F$12=3),1,0))+SUM(IF(AND($E$15=0,$F$15=3),1,0))+SUM(IF(AND($F$17=0,$E$17=3),1,0))+SUM(IF(AND($E$19=0,$F$19=3),1,0))+SUM(IF(AND($F$21=0,$E$21=3),1,0))+SUM(IF(AND($F$23=0,$E$23=3),1,0))+SUM(IF(AND($E$26=0,$F$26=3),1,0))+SUM(IF(AND($F$29=0,$E$29=3),1,0))+SUM(IF(AND($E$32=0,$F$32=3),1,0))</f>
        <v>2</v>
      </c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 customHeight="1">
      <c r="A5" s="64" t="s">
        <v>95</v>
      </c>
      <c r="B5" s="64" t="s">
        <v>31</v>
      </c>
      <c r="C5" s="17" t="str">
        <f>U7</f>
        <v>Paola</v>
      </c>
      <c r="D5" s="17" t="str">
        <f>U3</f>
        <v>Phoenix EY</v>
      </c>
      <c r="E5" s="30">
        <f t="shared" si="1"/>
        <v>3</v>
      </c>
      <c r="F5" s="30">
        <f t="shared" si="2"/>
        <v>0</v>
      </c>
      <c r="G5" s="64">
        <v>25</v>
      </c>
      <c r="H5" s="64">
        <v>15</v>
      </c>
      <c r="I5" s="64">
        <v>25</v>
      </c>
      <c r="J5" s="64">
        <v>13</v>
      </c>
      <c r="K5" s="64">
        <v>25</v>
      </c>
      <c r="L5" s="64">
        <v>5</v>
      </c>
      <c r="M5" s="64"/>
      <c r="N5" s="64"/>
      <c r="O5" s="64"/>
      <c r="P5" s="64"/>
      <c r="Q5" s="162">
        <f t="shared" si="0"/>
        <v>75</v>
      </c>
      <c r="R5" s="64">
        <f t="shared" si="0"/>
        <v>33</v>
      </c>
      <c r="S5" s="13"/>
      <c r="T5" s="17">
        <v>3</v>
      </c>
      <c r="U5" s="17" t="s">
        <v>58</v>
      </c>
      <c r="V5" s="256">
        <f>AG5*3+AH5*3+AI5*2+AJ5*1</f>
        <v>5</v>
      </c>
      <c r="W5" s="162">
        <f>X5+Y5+Z5</f>
        <v>5</v>
      </c>
      <c r="X5" s="27">
        <f>COUNTIF($E$4,"=3")+COUNTIF($F$6,"=3")+COUNTIF($F$8,"=3")+COUNTIF($E$11,"=3")+COUNTIF($F$14,"=3")+COUNTIF($E$17,"=3")+COUNTIF($E$20,"=3")+COUNTIF($F$22,"=3")+COUNTIF($E$24,"=3")+COUNTIF($F$26,"=3")+COUNTIF($F$28,"=3")+COUNTIF($E$31,"=3")</f>
        <v>2</v>
      </c>
      <c r="Y5" s="27">
        <f>SUM(IF($E$4&lt;$F$4,1,0))+SUM(IF($F$6&lt;$E$6,1,0))+SUM(IF($F$8&lt;$E$8,1,0))+SUM(IF($E$11&lt;$F$11,1,0))+SUM(IF($F$14&lt;$E$14,1,0))+SUM(IF($E$17&lt;$F$17,1,0))+SUM(IF($E$20&lt;$F$20,1,0))+SUM(IF($F$22&lt;$E$22,1,0))+SUM(IF($E$24&lt;$F$24,1,0))+SUM(IF($F$26&lt;$E$26,1,0))+SUM(IF($F$28&lt;$E$28,1,0))+SUM(IF($E$31&lt;$F$31,1,0))</f>
        <v>3</v>
      </c>
      <c r="Z5" s="43"/>
      <c r="AA5" s="27">
        <f>E$4+F$6+F$8+E$11+F$14+E$17+E$20+F$22+E$24+F$26+F$28+E$31</f>
        <v>6</v>
      </c>
      <c r="AB5" s="27">
        <f>F$4+E$6+E$8+F$11+E$14+F$17+F$20+E$22+F$24+E$26+E$28+F$31</f>
        <v>11</v>
      </c>
      <c r="AC5" s="165">
        <f>IF(AB5=0,"MAX",AA5/AB5)</f>
        <v>0.5454545454545454</v>
      </c>
      <c r="AD5" s="27">
        <f>Q$4+R$6+R$8+Q$11+R$14+Q$17+Q$20+R$22+Q$24+R$26+R$28+Q$31</f>
        <v>173</v>
      </c>
      <c r="AE5" s="27">
        <f>R$4+Q$6+Q$8+R$11+Q$14+R$17+R$20+Q$22+R$24+Q$26+Q$28+R$31</f>
        <v>354</v>
      </c>
      <c r="AF5" s="165">
        <f>IF(AE5=0,"MAX",AD5/AE5)</f>
        <v>0.4887005649717514</v>
      </c>
      <c r="AG5" s="27">
        <f>SUM(IF(AND($E$4=3,$F$4=0),1,0))+SUM(IF(AND($F$6=3,$E$6=0),1,0))+SUM(IF(AND($F$8=3,$E$8=0),1,0))+SUM(IF(AND($E$11=3,$F$11=0),1,0))+SUM(IF(AND($F$14=3,$E$14=0),1,0))+SUM(IF(AND($F$17=3,$E$17=0),1,0))+SUM(IF(AND($E$20=3,$F$20=0),1,0))+SUM(IF(AND($F$22=3,$E$22=0),1,0))+SUM(IF(AND($E$24=3,$F$24=0),1,0))+SUM(IF(AND($F$26=3,$E$26=0),1,0))+SUM(IF(AND($F$28=3,$E$28=0),1,0))+SUM(IF(AND($E$31=3,$F$31=0),1,0))</f>
        <v>1</v>
      </c>
      <c r="AH5" s="27">
        <f>SUM(IF(AND($E$4=3,$F$4=1),1,0))+SUM(IF(AND($F$6=3,$E$6=1),1,0))+SUM(IF(AND($F$8=3,$E$8=1),1,0))+SUM(IF(AND($E$11=3,$F$11=1),1,0))+SUM(IF(AND($F$14=3,$E$14=1),1,0))+SUM(IF(AND($F$17=3,$E$17=1),1,0))+SUM(IF(AND($E$20=3,$F$20=1),1,0))+SUM(IF(AND($F$22=3,$E$22=1),1,0))+SUM(IF(AND($E$24=3,$F$24=1),1,0))+SUM(IF(AND($F$26=3,$E$26=1),1,0))+SUM(IF(AND($F$28=3,$E$28=1),1,0))+SUM(IF(AND($E$31=3,$F$31=1),1,0))</f>
        <v>0</v>
      </c>
      <c r="AI5" s="27">
        <f>SUM(IF(AND($E$4=3,$F$4=2),1,0))+SUM(IF(AND($F$6=3,$E$6=2),1,0))+SUM(IF(AND($F$8=3,$E$8=2),1,0))+SUM(IF(AND($E$11=3,$F$11=2),1,0))+SUM(IF(AND($F$14=3,$E$14=2),1,0))+SUM(IF(AND($F$17=3,$E$17=2),1,0))+SUM(IF(AND($E$20=3,$F$20=2),1,0))+SUM(IF(AND($F$22=3,$E$22=2),1,0))+SUM(IF(AND($E$24=3,$F$24=2),1,0))+SUM(IF(AND($F$26=3,$E$26=2),1,0))+SUM(IF(AND($F$28=3,$E$28=2),1,0))+SUM(IF(AND($E$31=3,$F$31=2),1,0))</f>
        <v>1</v>
      </c>
      <c r="AJ5" s="27">
        <f>SUM(IF(AND($E$4=2,$F$4=3),1,0))+SUM(IF(AND($F$6=2,$E$6=3),1,0))+SUM(IF(AND($F$8=2,$E$8=3),1,0))+SUM(IF(AND($E$11=2,$F$11=3),1,0))+SUM(IF(AND($F$14=2,$E$14=3),1,0))+SUM(IF(AND($F$17=2,$E$17=3),1,0))+SUM(IF(AND($E$20=2,$F$20=3),1,0))+SUM(IF(AND($F$22=2,$E$22=3),1,0))+SUM(IF(AND($E$24=2,$F$24=3),1,0))+SUM(IF(AND($F$26=2,$E$26=3),1,0))+SUM(IF(AND($F$28=2,$E$28=3),1,0))+SUM(IF(AND($E$31=2,$F$31=3),1,0))</f>
        <v>0</v>
      </c>
      <c r="AK5" s="27">
        <f>SUM(IF(AND($E$4=1,$F$4=3),1,0))+SUM(IF(AND($F$6=1,$E$6=3),1,0))+SUM(IF(AND($F$8=1,$E$8=3),1,0))+SUM(IF(AND($E$11=1,$F$11=3),1,0))+SUM(IF(AND($F$14=1,$E$14=3),1,0))+SUM(IF(AND($F$17=1,$E$17=3),1,0))+SUM(IF(AND($E$20=1,$F$20=3),1,0))+SUM(IF(AND($F$22=1,$E$22=3),1,0))+SUM(IF(AND($E$24=1,$F$24=3),1,0))+SUM(IF(AND($F$26=1,$E$26=3),1,0))+SUM(IF(AND($F$28=1,$E$28=3),1,0))+SUM(IF(AND($E$31=1,$F$31=3),1,0))</f>
        <v>0</v>
      </c>
      <c r="AL5" s="27">
        <f>SUM(IF(AND($E$4=0,$F$4=3),1,0))+SUM(IF(AND($F$6=0,$E$6=3),1,0))+SUM(IF(AND($F$8=0,$E$8=3),1,0))+SUM(IF(AND($E$11=0,$F$11=3),1,0))+SUM(IF(AND($F$14=0,$E$14=3),1,0))+SUM(IF(AND($F$17=0,$E$17=3),1,0))+SUM(IF(AND($E$20=0,$F$20=3),1,0))+SUM(IF(AND($F$22=0,$E$22=3),1,0))+SUM(IF(AND($E$24=0,$F$24=3),1,0))+SUM(IF(AND($F$26=0,$E$26=3),1,0))+SUM(IF(AND($F$28=0,$E$28=3),1,0))+SUM(IF(AND($E$31=0,$F$31=3),1,0))</f>
        <v>3</v>
      </c>
      <c r="AM5" s="13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 customHeight="1">
      <c r="A6" s="64" t="s">
        <v>96</v>
      </c>
      <c r="B6" s="64" t="s">
        <v>31</v>
      </c>
      <c r="C6" s="56" t="str">
        <f>U4</f>
        <v>Mellieha Tritons</v>
      </c>
      <c r="D6" s="17" t="str">
        <f>U5</f>
        <v>Mgarr Volley</v>
      </c>
      <c r="E6" s="30">
        <f t="shared" si="1"/>
        <v>3</v>
      </c>
      <c r="F6" s="30">
        <f t="shared" si="2"/>
        <v>0</v>
      </c>
      <c r="G6" s="64">
        <v>25</v>
      </c>
      <c r="H6" s="64">
        <v>0</v>
      </c>
      <c r="I6" s="64">
        <v>25</v>
      </c>
      <c r="J6" s="64">
        <v>0</v>
      </c>
      <c r="K6" s="64">
        <v>25</v>
      </c>
      <c r="L6" s="64">
        <v>0</v>
      </c>
      <c r="M6" s="64"/>
      <c r="N6" s="64"/>
      <c r="O6" s="64"/>
      <c r="P6" s="64"/>
      <c r="Q6" s="162">
        <f aca="true" t="shared" si="3" ref="Q6:Q32">G6+I6+K6+M6+O6</f>
        <v>75</v>
      </c>
      <c r="R6" s="162">
        <f aca="true" t="shared" si="4" ref="R6:R32">H6+J6+L6+N6+P6</f>
        <v>0</v>
      </c>
      <c r="S6" s="13"/>
      <c r="T6" s="17">
        <v>4</v>
      </c>
      <c r="U6" s="17" t="s">
        <v>223</v>
      </c>
      <c r="V6" s="256">
        <f>AG6*3+AH6*3+AI6*2+AJ6*1</f>
        <v>8</v>
      </c>
      <c r="W6" s="162">
        <f>X6+Y6+Z6</f>
        <v>6</v>
      </c>
      <c r="X6" s="27">
        <f>COUNTIF($F$4,"=3")+COUNTIF($E$7,"=3")+COUNTIF($E$10,"=3")+COUNTIF($F$12,"=3")+COUNTIF($E$14,"=3")+COUNTIF($F$16,"=3")+COUNTIF($F$18,"=3")+COUNTIF($E$21,"=3")+COUNTIF($F$24,"=3")+COUNTIF($E$27,"=3")+COUNTIF($E$30,"=3")+COUNTIF($F$32,"=3")</f>
        <v>3</v>
      </c>
      <c r="Y6" s="27">
        <f>SUM(IF($F$4&lt;$E$4,1,0))+SUM(IF($E$7&lt;$F$7,1,0))+SUM(IF($E$10&lt;$F$10,1,0))+SUM(IF($F$12&lt;$E$12,1,0))+SUM(IF($E$14&lt;$F$14,1,0))+SUM(IF($F$16&lt;$E$16,1,0))+SUM(IF($F$18&lt;$E$18,1,0))+SUM(IF($E$21&lt;$F$21,1,0))+SUM(IF($F$24&lt;$E$24,1,0))+SUM(IF($E$27&lt;$F$27,1,0))+SUM(IF($E$30&lt;$F$30,1,0))+SUM(IF($F$32&lt;$E$32,1,0))</f>
        <v>3</v>
      </c>
      <c r="Z6" s="43"/>
      <c r="AA6" s="27">
        <f>F$4+E$7+E$10+F$12+E$14+F$16+F$18+E$21+F$24+E$27+E$30+F$32</f>
        <v>9</v>
      </c>
      <c r="AB6" s="27">
        <f>E$4+F$7+F$10+E$12+F$14+E$16+E$18+F$21+E$24+F$27+F$30+E$32</f>
        <v>11</v>
      </c>
      <c r="AC6" s="165">
        <f>IF(AB6=0,"MAX",AA6/AB6)</f>
        <v>0.8181818181818182</v>
      </c>
      <c r="AD6" s="27">
        <f>R$4+Q$7+Q$10+R$12+Q$14+R$16+R$18+Q$21+R$24+Q$27+Q$30+R$32</f>
        <v>387</v>
      </c>
      <c r="AE6" s="27">
        <f>Q$4+R$7+R$10+Q$12+R$14+Q$16+Q$18+R$21+Q$24+R$27+R$30+Q$32</f>
        <v>364</v>
      </c>
      <c r="AF6" s="165">
        <f>IF(AE6=0,"MAX",AD6/AE6)</f>
        <v>1.0631868131868132</v>
      </c>
      <c r="AG6" s="27">
        <f>SUM(IF(AND($F$4=3,$E$4=0),1,0))+SUM(IF(AND($E$7=3,$F$7=0),1,0))+SUM(IF(AND($E$10=3,$F$10=0),1,0))+SUM(IF(AND($F$12=3,$E$12=0),1,0))+SUM(IF(AND($E$14=3,$F$14=0),1,0))+SUM(IF(AND($F$16=3,$E$16=0),1,0))+SUM(IF(AND($F$18=3,$E$18=0),1,0))+SUM(IF(AND($E$21=3,$F$21=0),1,0))+SUM(IF(AND($F$24=3,$E$24=0),1,0))+SUM(IF(AND($E$27=3,$F$27=0),1,0))+SUM(IF(AND($E$30=3,$F$30=0),1,0))+SUM(IF(AND($F$32=3,$E$32=0),1,0))</f>
        <v>2</v>
      </c>
      <c r="AH6" s="27">
        <f>SUM(IF(AND($F$4=3,$E$4=1),1,0))+SUM(IF(AND($E$7=3,$F$7=1),1,0))+SUM(IF(AND($E$10=3,$F$10=1),1,0))+SUM(IF(AND($F$12=3,$E$12=1),1,0))+SUM(IF(AND($E$14=3,$F$14=1),1,0))+SUM(IF(AND($F$16=3,$E$16=1),1,0))+SUM(IF(AND($F$18=3,$E$18=1),1,0))+SUM(IF(AND($E$21=3,$F$21=1),1,0))+SUM(IF(AND($F$24=3,$E$24=1),1,0))+SUM(IF(AND($E$27=3,$F$27=1),1,0))+SUM(IF(AND($E$30=3,$F$30=1),1,0))+SUM(IF(AND($F$32=3,$E$32=1),1,0))</f>
        <v>0</v>
      </c>
      <c r="AI6" s="27">
        <f>SUM(IF(AND($F$4=3,$E$4=2),1,0))+SUM(IF(AND($E$7=3,$F$7=2),1,0))+SUM(IF(AND($E$10=3,$F$10=2),1,0))+SUM(IF(AND($F$12=3,$E$12=2),1,0))+SUM(IF(AND($E$14=3,$F$14=2),1,0))+SUM(IF(AND($F$16=3,$E$16=2),1,0))+SUM(IF(AND($F$18=3,$E$18=2),1,0))+SUM(IF(AND($E$21=3,$F$21=2),1,0))+SUM(IF(AND($F$24=3,$E$24=2),1,0))+SUM(IF(AND($E$27=3,$F$27=2),1,0))+SUM(IF(AND($E$30=3,$F$30=2),1,0))+SUM(IF(AND($F$32=3,$E$32=2),1,0))</f>
        <v>1</v>
      </c>
      <c r="AJ6" s="27">
        <f>SUM(IF(AND($F$4=2,$E$4=3),1,0))+SUM(IF(AND($E$7=2,$F$7=3),1,0))+SUM(IF(AND($E$10=2,$F$10=3),1,0))+SUM(IF(AND($F$12=2,$E$12=3),1,0))+SUM(IF(AND($E$14=2,$F$14=3),1,0))+SUM(IF(AND($F$16=2,$E$16=3),1,0))+SUM(IF(AND($F$18=2,$E$18=3),1,0))+SUM(IF(AND($E$21=2,$F$21=3),1,0))+SUM(IF(AND($F$24=2,$E$24=3),1,0))+SUM(IF(AND($E$27=2,$F$27=3),1,0))+SUM(IF(AND($E$30=2,$F$30=3),1,0))+SUM(IF(AND($F$32=2,$E$32=3),1,0))</f>
        <v>0</v>
      </c>
      <c r="AK6" s="27">
        <f>SUM(IF(AND($F$4=1,$E$4=3),1,0))+SUM(IF(AND($E$7=1,$F$7=3),1,0))+SUM(IF(AND($E$10=1,$F$10=3),1,0))+SUM(IF(AND($F$12=1,$E$12=3),1,0))+SUM(IF(AND($E$14=1,$F$14=3),1,0))+SUM(IF(AND($F$16=1,$E$16=3),1,0))+SUM(IF(AND($F$18=1,$E$18=3),1,0))+SUM(IF(AND($E$21=1,$F$21=3),1,0))+SUM(IF(AND($F$24=1,$E$24=3),1,0))+SUM(IF(AND($E$27=1,$F$27=3),1,0))+SUM(IF(AND($E$30=1,$F$30=3),1,0))+SUM(IF(AND($F$32=1,$E$32=3),1,0))</f>
        <v>0</v>
      </c>
      <c r="AL6" s="27">
        <f>SUM(IF(AND($F$4=0,$E$4=3),1,0))+SUM(IF(AND($E$7=0,$F$7=3),1,0))+SUM(IF(AND($E$10=0,$F$10=3),1,0))+SUM(IF(AND($F$12=0,$E$12=3),1,0))+SUM(IF(AND($E$14=0,$F$14=3),1,0))+SUM(IF(AND($F$16=0,$E$16=3),1,0))+SUM(IF(AND($F$18=0,$E$18=3),1,0))+SUM(IF(AND($E$21=0,$F$21=3),1,0))+SUM(IF(AND($F$24=0,$E$24=3),1,0))+SUM(IF(AND($E$27=0,$F$27=3),1,0))+SUM(IF(AND($E$30=0,$F$30=3),1,0))+SUM(IF(AND($F$32=0,$E$32=3),1,0))</f>
        <v>3</v>
      </c>
      <c r="AM6" s="13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 customHeight="1">
      <c r="A7" s="64" t="s">
        <v>97</v>
      </c>
      <c r="B7" s="64" t="s">
        <v>31</v>
      </c>
      <c r="C7" s="56" t="str">
        <f>U6</f>
        <v>BKVC</v>
      </c>
      <c r="D7" s="17" t="str">
        <f>U7</f>
        <v>Paola</v>
      </c>
      <c r="E7" s="30">
        <f t="shared" si="1"/>
        <v>0</v>
      </c>
      <c r="F7" s="30">
        <f t="shared" si="2"/>
        <v>3</v>
      </c>
      <c r="G7" s="64">
        <v>17</v>
      </c>
      <c r="H7" s="64">
        <v>25</v>
      </c>
      <c r="I7" s="64">
        <v>15</v>
      </c>
      <c r="J7" s="64">
        <v>25</v>
      </c>
      <c r="K7" s="64">
        <v>13</v>
      </c>
      <c r="L7" s="64">
        <v>25</v>
      </c>
      <c r="M7" s="64"/>
      <c r="N7" s="64"/>
      <c r="O7" s="64"/>
      <c r="P7" s="64"/>
      <c r="Q7" s="162">
        <f t="shared" si="3"/>
        <v>45</v>
      </c>
      <c r="R7" s="162">
        <f t="shared" si="4"/>
        <v>75</v>
      </c>
      <c r="S7" s="13"/>
      <c r="T7" s="17">
        <v>5</v>
      </c>
      <c r="U7" s="17" t="s">
        <v>0</v>
      </c>
      <c r="V7" s="256">
        <f>AG7*3+AH7*3+AI7*2+AJ7*1</f>
        <v>13</v>
      </c>
      <c r="W7" s="162">
        <f>X7+Y7+Z7</f>
        <v>5</v>
      </c>
      <c r="X7" s="27">
        <f>COUNTIF($E$5,"=3")+COUNTIF($F$7,"=3")+COUNTIF($E$9,"=3")+COUNTIF($F$11,"=3")+COUNTIF($F$13,"=3")+COUNTIF($E$16,"=3")+COUNTIF($F$19,"=3")+COUNTIF($E$22,"=3")+COUNTIF($E$25,"=3")+COUNTIF($F$27,"=3")+COUNTIF($E$29,"=3")+COUNTIF($F$319,"=3")</f>
        <v>4</v>
      </c>
      <c r="Y7" s="27">
        <f>SUM(IF($E$5&lt;$F$5,1,0))+SUM(IF($F$7&lt;$E$7,1,0))+SUM(IF($E$9&lt;$F$9,1,0))+SUM(IF($F$11&lt;$E$11,1,Y50))+SUM(IF($F$13&lt;$E$13,1,0))+SUM(IF($E$16&lt;$F$16,1,0))+SUM(IF($F$19&lt;$E$19,1,0))+SUM(IF($E$22&lt;$F$22,1,0))+SUM(IF($E$25&lt;$F$25,1,0))+SUM(IF($F$27&lt;$E$27,1,0))+SUM(IF($E$29&lt;$F$29,1,0))+SUM(IF($F$31&lt;$E$31,1,0))</f>
        <v>1</v>
      </c>
      <c r="Z7" s="43"/>
      <c r="AA7" s="27">
        <f>E$5+F$7+E$9+F$11+F$13+E$16+F$19+E$22+E$25+F$27+E$29+F$31</f>
        <v>14</v>
      </c>
      <c r="AB7" s="27">
        <f>F$5+E$7+F$9+E$11+E$13+F$16+E$19+F$22+F$25+E$27+F$29+E$31</f>
        <v>3</v>
      </c>
      <c r="AC7" s="165">
        <f>IF(AB7=0,"MAX",AA7/AB7)</f>
        <v>4.666666666666667</v>
      </c>
      <c r="AD7" s="27">
        <f>Q$5+R$7+Q$8+R$11+R$13+Q$16+R$19+Q$22+Q$25+R$27+Q$29+R$31</f>
        <v>394</v>
      </c>
      <c r="AE7" s="27">
        <f>R$5+Q$7+R$8+Q$11+Q$13+R$16+Q$19+R$22+R$25+Q$27+R$29+Q$31</f>
        <v>224</v>
      </c>
      <c r="AF7" s="165">
        <f>IF(AE7=0,"MAX",AD7/AE7)</f>
        <v>1.7589285714285714</v>
      </c>
      <c r="AG7" s="27">
        <f>SUM(IF(AND($E$5=3,$F$5=0),1,0))+SUM(IF(AND($F$7=3,$E$7=0),1,0))+SUM(IF(AND($E$9=3,$F$9=0),1,0))+SUM(IF(AND($F$11=3,$E$11=0),1,0))+SUM(IF(AND($F$13=3,$E$13=0),1,0))+SUM(IF(AND($E$16=3,$F$16=0),1,0))+SUM(IF(AND($F$19=3,$E$19=0),1,0))+SUM(IF(AND($E$22=3,$F$22=0),1,0))+SUM(IF(AND($E$25=3,$F$25=0),1,0))+SUM(IF(AND($F$27=3,$E$27=0),1,0))+SUM(IF(AND($E$29=3,$F$29=0),1,0))+SUM(IF(AND($F$31=3,$E$31=0),1,0))</f>
        <v>4</v>
      </c>
      <c r="AH7" s="27">
        <f>SUM(IF(AND($E$5=3,$F$5=1),1,0))+SUM(IF(AND($F$7=3,$E$7=1),1,0))+SUM(IF(AND($E$9=3,$F$9=1),1,0))+SUM(IF(AND($F$11=3,$E$11=1),1,0))+SUM(IF(AND($F$13=3,$E$13=1),1,0))+SUM(IF(AND($E$16=3,$F$16=1),1,0))+SUM(IF(AND($F$19=3,$E$19=1),1,0))+SUM(IF(AND($E$22=3,$F$22=1),1,0))+SUM(IF(AND($E$25=3,$F$25=1),1,0))+SUM(IF(AND($F$27=3,$E$27=1),1,0))+SUM(IF(AND($E$29=3,$F$29=1),1,0))+SUM(IF(AND($F$31=3,$E$31=1),1,0))</f>
        <v>0</v>
      </c>
      <c r="AI7" s="27">
        <f>SUM(IF(AND($E$5=3,$F$5=2),1,0))+SUM(IF(AND($F$7=3,$E$7=2),1,0))+SUM(IF(AND($E$9=3,$F$9=2),1,0))+SUM(IF(AND($F$11=3,$E$11=2),1,0))+SUM(IF(AND($F$13=3,$E$13=2),1,0))+SUM(IF(AND($E$16=3,$F$16=2),1,0))+SUM(IF(AND($F$19=3,$E$19=2),1,0))+SUM(IF(AND($E$22=3,$F$22=2),1,0))+SUM(IF(AND($E$25=3,$F$25=2),1,0))+SUM(IF(AND($F$27=3,$E$27=2),1,0))+SUM(IF(AND($E$29=3,$F$29=2),1,0))+SUM(IF(AND($F$31=3,$E$31=2),1,0))</f>
        <v>0</v>
      </c>
      <c r="AJ7" s="27">
        <f>SUM(IF(AND($E$5=2,$F$5=3),1,0))+SUM(IF(AND($F$7=2,$E$7=3),1,0))+SUM(IF(AND($E$9=2,$F$9=3),1,0))+SUM(IF(AND($F$11=2,$E$11=3),1,0))+SUM(IF(AND($F$13=2,$E$13=3),1,0))+SUM(IF(AND($E$16=2,$F$16=3),1,0))+SUM(IF(AND($F$19=2,$E$19=3),1,0))+SUM(IF(AND($E$22=2,$F$22=3),1,0))+SUM(IF(AND($E$25=2,$F$25=3),1,0))+SUM(IF(AND($F$27=2,$E$27=3),1,0))+SUM(IF(AND($E$29=2,$F$29=3),1,0))+SUM(IF(AND($F$31=2,$E$31=3),1,0))</f>
        <v>1</v>
      </c>
      <c r="AK7" s="27">
        <f>SUM(IF(AND($E$5=1,$F$5=3),1,0))+SUM(IF(AND($F$7=1,$E$7=3),1,0))+SUM(IF(AND($E$9=1,$F$9=3),1,0))+SUM(IF(AND($F$11=1,$E$11=3),1,0))+SUM(IF(AND($F$13=1,$E$13=3),1,0))+SUM(IF(AND($E$16=1,$F$16=3),1,0))+SUM(IF(AND($F$19=1,$E$19=3),1,0))+SUM(IF(AND($E$22=1,$F$22=3),1,0))+SUM(IF(AND($E$25=1,$F$25=3),1,0))+SUM(IF(AND($F$27=1,$E$27=3),1,0))+SUM(IF(AND($E$29=1,$F$29=3),1,0))+SUM(IF(AND($F$31=1,$E$31=3),1,0))</f>
        <v>0</v>
      </c>
      <c r="AL7" s="27">
        <f>SUM(IF(AND($E$5=0,$F$5=3),1,0))+SUM(IF(AND($F$7=0,$E$7=3),1,0))+SUM(IF(AND($E$9=0,$F$9=3),1,0))+SUM(IF(AND($F$11=0,$E$11=3),1,0))+SUM(IF(AND($F$13=0,$E$13=3),1,0))+SUM(IF(AND($E$16=0,$F$16=3),1,0))+SUM(IF(AND($F$19=0,$E$19=3),1,0))+SUM(IF(AND($E$22=0,$F$22=3),1,0))+SUM(IF(AND($E$25=0,$F$25=3),1,0))+SUM(IF(AND($F$27=0,$E$27=3),1,0))+SUM(IF(AND($E$29=0,$F$29=3),1,0))+SUM(IF(AND($F$31=0,$E$31=3),1,0))</f>
        <v>0</v>
      </c>
      <c r="AM7" s="13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 customHeight="1">
      <c r="A8" s="64" t="s">
        <v>98</v>
      </c>
      <c r="B8" s="64" t="s">
        <v>31</v>
      </c>
      <c r="C8" s="56" t="str">
        <f>U3</f>
        <v>Phoenix EY</v>
      </c>
      <c r="D8" s="17" t="str">
        <f>U5</f>
        <v>Mgarr Volley</v>
      </c>
      <c r="E8" s="30">
        <f t="shared" si="1"/>
        <v>3</v>
      </c>
      <c r="F8" s="30">
        <f t="shared" si="2"/>
        <v>0</v>
      </c>
      <c r="G8" s="64">
        <v>25</v>
      </c>
      <c r="H8" s="64">
        <v>0</v>
      </c>
      <c r="I8" s="64">
        <v>25</v>
      </c>
      <c r="J8" s="64">
        <v>0</v>
      </c>
      <c r="K8" s="64">
        <v>25</v>
      </c>
      <c r="L8" s="64">
        <v>0</v>
      </c>
      <c r="M8" s="64"/>
      <c r="N8" s="64"/>
      <c r="O8" s="64"/>
      <c r="P8" s="64"/>
      <c r="Q8" s="162">
        <f t="shared" si="3"/>
        <v>75</v>
      </c>
      <c r="R8" s="162">
        <f t="shared" si="4"/>
        <v>0</v>
      </c>
      <c r="S8" s="13"/>
      <c r="T8" s="6"/>
      <c r="U8" s="6"/>
      <c r="V8" s="6"/>
      <c r="W8" s="6"/>
      <c r="X8" s="6"/>
      <c r="Y8" s="6"/>
      <c r="Z8" s="6"/>
      <c r="AA8" s="6"/>
      <c r="AB8" s="6"/>
      <c r="AC8" s="71"/>
      <c r="AD8" s="6"/>
      <c r="AE8" s="6"/>
      <c r="AF8" s="63"/>
      <c r="AG8" s="6"/>
      <c r="AH8" s="6"/>
      <c r="AI8" s="6"/>
      <c r="AJ8" s="6"/>
      <c r="AK8" s="6"/>
      <c r="AL8" s="6"/>
      <c r="AM8" s="13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>
      <c r="A9" s="64" t="s">
        <v>99</v>
      </c>
      <c r="B9" s="64" t="s">
        <v>31</v>
      </c>
      <c r="C9" s="17" t="str">
        <f>U7</f>
        <v>Paola</v>
      </c>
      <c r="D9" s="56" t="str">
        <f>U4</f>
        <v>Mellieha Tritons</v>
      </c>
      <c r="E9" s="30">
        <f t="shared" si="1"/>
        <v>3</v>
      </c>
      <c r="F9" s="30">
        <f t="shared" si="2"/>
        <v>0</v>
      </c>
      <c r="G9" s="64">
        <v>25</v>
      </c>
      <c r="H9" s="64">
        <v>9</v>
      </c>
      <c r="I9" s="64">
        <v>25</v>
      </c>
      <c r="J9" s="64">
        <v>11</v>
      </c>
      <c r="K9" s="64">
        <v>25</v>
      </c>
      <c r="L9" s="64">
        <v>20</v>
      </c>
      <c r="M9" s="64"/>
      <c r="N9" s="64"/>
      <c r="O9" s="64"/>
      <c r="P9" s="64"/>
      <c r="Q9" s="162">
        <f t="shared" si="3"/>
        <v>75</v>
      </c>
      <c r="R9" s="162">
        <f t="shared" si="4"/>
        <v>40</v>
      </c>
      <c r="S9" s="13"/>
      <c r="T9" s="6"/>
      <c r="U9" s="7" t="s">
        <v>45</v>
      </c>
      <c r="V9" s="6"/>
      <c r="W9" s="6"/>
      <c r="X9" s="6"/>
      <c r="Y9" s="6"/>
      <c r="Z9" s="6"/>
      <c r="AA9" s="6"/>
      <c r="AB9" s="6"/>
      <c r="AC9" s="71"/>
      <c r="AD9" s="6"/>
      <c r="AE9" s="6"/>
      <c r="AF9" s="63"/>
      <c r="AG9" s="6"/>
      <c r="AH9" s="6"/>
      <c r="AI9" s="6"/>
      <c r="AJ9" s="6"/>
      <c r="AK9" s="6"/>
      <c r="AL9" s="6"/>
      <c r="AM9" s="13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 customHeight="1">
      <c r="A10" s="64" t="s">
        <v>100</v>
      </c>
      <c r="B10" s="64" t="s">
        <v>31</v>
      </c>
      <c r="C10" s="56" t="str">
        <f>U6</f>
        <v>BKVC</v>
      </c>
      <c r="D10" s="56" t="str">
        <f>U3</f>
        <v>Phoenix EY</v>
      </c>
      <c r="E10" s="30">
        <f t="shared" si="1"/>
        <v>3</v>
      </c>
      <c r="F10" s="30">
        <f t="shared" si="2"/>
        <v>0</v>
      </c>
      <c r="G10" s="64">
        <v>25</v>
      </c>
      <c r="H10" s="64">
        <v>12</v>
      </c>
      <c r="I10" s="64">
        <v>25</v>
      </c>
      <c r="J10" s="64">
        <v>13</v>
      </c>
      <c r="K10" s="64">
        <v>25</v>
      </c>
      <c r="L10" s="64">
        <v>18</v>
      </c>
      <c r="M10" s="64"/>
      <c r="N10" s="64"/>
      <c r="O10" s="64"/>
      <c r="P10" s="64"/>
      <c r="Q10" s="162">
        <f t="shared" si="3"/>
        <v>75</v>
      </c>
      <c r="R10" s="162">
        <f t="shared" si="4"/>
        <v>43</v>
      </c>
      <c r="S10" s="13"/>
      <c r="T10" s="6"/>
      <c r="U10" s="17"/>
      <c r="V10" s="6"/>
      <c r="W10" s="6"/>
      <c r="X10" s="6"/>
      <c r="Y10" s="6"/>
      <c r="Z10" s="6"/>
      <c r="AA10" s="6"/>
      <c r="AB10" s="6"/>
      <c r="AC10" s="71"/>
      <c r="AD10" s="6"/>
      <c r="AE10" s="6"/>
      <c r="AF10" s="63"/>
      <c r="AG10" s="6"/>
      <c r="AH10" s="6"/>
      <c r="AI10" s="6"/>
      <c r="AJ10" s="6"/>
      <c r="AK10" s="6"/>
      <c r="AL10" s="6"/>
      <c r="AM10" s="13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 customHeight="1">
      <c r="A11" s="64" t="s">
        <v>101</v>
      </c>
      <c r="B11" s="64" t="s">
        <v>31</v>
      </c>
      <c r="C11" s="17" t="str">
        <f>U5</f>
        <v>Mgarr Volley</v>
      </c>
      <c r="D11" s="56" t="str">
        <f>U7</f>
        <v>Paola</v>
      </c>
      <c r="E11" s="30">
        <f t="shared" si="1"/>
        <v>3</v>
      </c>
      <c r="F11" s="30">
        <f t="shared" si="2"/>
        <v>2</v>
      </c>
      <c r="G11" s="64">
        <v>25</v>
      </c>
      <c r="H11" s="64">
        <v>19</v>
      </c>
      <c r="I11" s="64">
        <v>19</v>
      </c>
      <c r="J11" s="64">
        <v>25</v>
      </c>
      <c r="K11" s="64">
        <v>14</v>
      </c>
      <c r="L11" s="64">
        <v>25</v>
      </c>
      <c r="M11" s="64">
        <v>25</v>
      </c>
      <c r="N11" s="64">
        <v>16</v>
      </c>
      <c r="O11" s="64">
        <v>15</v>
      </c>
      <c r="P11" s="64">
        <v>9</v>
      </c>
      <c r="Q11" s="162">
        <f t="shared" si="3"/>
        <v>98</v>
      </c>
      <c r="R11" s="162">
        <f t="shared" si="4"/>
        <v>94</v>
      </c>
      <c r="S11" s="13"/>
      <c r="T11" s="6"/>
      <c r="U11" s="6"/>
      <c r="V11" s="6"/>
      <c r="W11" s="6"/>
      <c r="X11" s="6"/>
      <c r="Y11" s="6"/>
      <c r="Z11" s="6"/>
      <c r="AA11" s="6"/>
      <c r="AB11" s="6"/>
      <c r="AC11" s="71"/>
      <c r="AD11" s="6"/>
      <c r="AE11" s="6"/>
      <c r="AF11" s="63"/>
      <c r="AG11" s="6"/>
      <c r="AH11" s="6"/>
      <c r="AI11" s="6"/>
      <c r="AJ11" s="6"/>
      <c r="AK11" s="6"/>
      <c r="AL11" s="6"/>
      <c r="AM11" s="13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 customHeight="1">
      <c r="A12" s="64" t="s">
        <v>102</v>
      </c>
      <c r="B12" s="64" t="s">
        <v>31</v>
      </c>
      <c r="C12" s="56" t="str">
        <f>U4</f>
        <v>Mellieha Tritons</v>
      </c>
      <c r="D12" s="56" t="str">
        <f>U6</f>
        <v>BKVC</v>
      </c>
      <c r="E12" s="30">
        <f t="shared" si="1"/>
        <v>2</v>
      </c>
      <c r="F12" s="30">
        <f t="shared" si="2"/>
        <v>3</v>
      </c>
      <c r="G12" s="64">
        <v>26</v>
      </c>
      <c r="H12" s="64">
        <v>24</v>
      </c>
      <c r="I12" s="64">
        <v>25</v>
      </c>
      <c r="J12" s="64">
        <v>20</v>
      </c>
      <c r="K12" s="64">
        <v>20</v>
      </c>
      <c r="L12" s="64">
        <v>25</v>
      </c>
      <c r="M12" s="64">
        <v>16</v>
      </c>
      <c r="N12" s="64">
        <v>25</v>
      </c>
      <c r="O12" s="64">
        <v>9</v>
      </c>
      <c r="P12" s="64">
        <v>15</v>
      </c>
      <c r="Q12" s="162">
        <f t="shared" si="3"/>
        <v>96</v>
      </c>
      <c r="R12" s="162">
        <f t="shared" si="4"/>
        <v>109</v>
      </c>
      <c r="S12" s="13"/>
      <c r="T12" s="6"/>
      <c r="U12" s="6"/>
      <c r="V12" s="6"/>
      <c r="W12" s="6"/>
      <c r="X12" s="6"/>
      <c r="Y12" s="6"/>
      <c r="Z12" s="6"/>
      <c r="AA12" s="6"/>
      <c r="AB12" s="6"/>
      <c r="AC12" s="71"/>
      <c r="AD12" s="6"/>
      <c r="AE12" s="6"/>
      <c r="AF12" s="63"/>
      <c r="AG12" s="6"/>
      <c r="AH12" s="6"/>
      <c r="AI12" s="6"/>
      <c r="AJ12" s="6"/>
      <c r="AK12" s="6"/>
      <c r="AL12" s="6"/>
      <c r="AM12" s="13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 customHeight="1">
      <c r="A13" s="64" t="s">
        <v>103</v>
      </c>
      <c r="B13" s="64" t="s">
        <v>72</v>
      </c>
      <c r="C13" s="56" t="str">
        <f>U3</f>
        <v>Phoenix EY</v>
      </c>
      <c r="D13" s="17" t="str">
        <f>U7</f>
        <v>Paola</v>
      </c>
      <c r="E13" s="30">
        <f t="shared" si="1"/>
        <v>0</v>
      </c>
      <c r="F13" s="30">
        <f t="shared" si="2"/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162">
        <f t="shared" si="3"/>
        <v>0</v>
      </c>
      <c r="R13" s="162">
        <f t="shared" si="4"/>
        <v>0</v>
      </c>
      <c r="S13" s="13"/>
      <c r="T13" s="6"/>
      <c r="U13" s="112"/>
      <c r="V13" s="129"/>
      <c r="W13" s="6"/>
      <c r="X13" s="6"/>
      <c r="Y13" s="6"/>
      <c r="Z13" s="6"/>
      <c r="AA13" s="6"/>
      <c r="AB13" s="6"/>
      <c r="AC13" s="71"/>
      <c r="AD13" s="6"/>
      <c r="AE13" s="6"/>
      <c r="AF13" s="63"/>
      <c r="AG13" s="6"/>
      <c r="AH13" s="6"/>
      <c r="AI13" s="6"/>
      <c r="AJ13" s="6"/>
      <c r="AK13" s="6"/>
      <c r="AL13" s="6"/>
      <c r="AM13" s="13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 customHeight="1">
      <c r="A14" s="64" t="s">
        <v>104</v>
      </c>
      <c r="B14" s="64" t="s">
        <v>72</v>
      </c>
      <c r="C14" s="17" t="str">
        <f>U6</f>
        <v>BKVC</v>
      </c>
      <c r="D14" s="56" t="str">
        <f>U5</f>
        <v>Mgarr Volley</v>
      </c>
      <c r="E14" s="30">
        <f t="shared" si="1"/>
        <v>0</v>
      </c>
      <c r="F14" s="30">
        <f t="shared" si="2"/>
        <v>3</v>
      </c>
      <c r="G14" s="64">
        <v>13</v>
      </c>
      <c r="H14" s="64">
        <v>25</v>
      </c>
      <c r="I14" s="64">
        <v>12</v>
      </c>
      <c r="J14" s="64">
        <v>25</v>
      </c>
      <c r="K14" s="64">
        <v>10</v>
      </c>
      <c r="L14" s="64">
        <v>25</v>
      </c>
      <c r="M14" s="64"/>
      <c r="N14" s="64"/>
      <c r="O14" s="64"/>
      <c r="P14" s="64"/>
      <c r="Q14" s="162">
        <f t="shared" si="3"/>
        <v>35</v>
      </c>
      <c r="R14" s="162">
        <f t="shared" si="4"/>
        <v>75</v>
      </c>
      <c r="S14" s="13"/>
      <c r="T14" s="6"/>
      <c r="U14" s="129"/>
      <c r="V14" s="112"/>
      <c r="W14" s="6"/>
      <c r="X14" s="6"/>
      <c r="Y14" s="6"/>
      <c r="Z14" s="6"/>
      <c r="AA14" s="6"/>
      <c r="AB14" s="6"/>
      <c r="AC14" s="71"/>
      <c r="AD14" s="6"/>
      <c r="AE14" s="6"/>
      <c r="AF14" s="63"/>
      <c r="AG14" s="6"/>
      <c r="AH14" s="6"/>
      <c r="AI14" s="6"/>
      <c r="AJ14" s="6"/>
      <c r="AK14" s="6"/>
      <c r="AL14" s="6"/>
      <c r="AM14" s="13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 customHeight="1">
      <c r="A15" s="64" t="s">
        <v>105</v>
      </c>
      <c r="B15" s="64" t="s">
        <v>72</v>
      </c>
      <c r="C15" s="17" t="str">
        <f>U4</f>
        <v>Mellieha Tritons</v>
      </c>
      <c r="D15" s="17" t="str">
        <f>U3</f>
        <v>Phoenix EY</v>
      </c>
      <c r="E15" s="30">
        <f t="shared" si="1"/>
        <v>0</v>
      </c>
      <c r="F15" s="30">
        <f t="shared" si="2"/>
        <v>3</v>
      </c>
      <c r="G15" s="64">
        <v>17</v>
      </c>
      <c r="H15" s="64">
        <v>25</v>
      </c>
      <c r="I15" s="64">
        <v>20</v>
      </c>
      <c r="J15" s="64">
        <v>25</v>
      </c>
      <c r="K15" s="64">
        <v>23</v>
      </c>
      <c r="L15" s="64">
        <v>25</v>
      </c>
      <c r="M15" s="64"/>
      <c r="N15" s="64"/>
      <c r="O15" s="64"/>
      <c r="P15" s="64"/>
      <c r="Q15" s="162">
        <f t="shared" si="3"/>
        <v>60</v>
      </c>
      <c r="R15" s="162">
        <f t="shared" si="4"/>
        <v>75</v>
      </c>
      <c r="S15" s="13"/>
      <c r="T15" s="6"/>
      <c r="U15" s="262"/>
      <c r="V15" s="112"/>
      <c r="W15" s="6"/>
      <c r="X15" s="6"/>
      <c r="Y15" s="6"/>
      <c r="Z15" s="6"/>
      <c r="AA15" s="6"/>
      <c r="AB15" s="6"/>
      <c r="AC15" s="71"/>
      <c r="AD15" s="6"/>
      <c r="AE15" s="6"/>
      <c r="AF15" s="63"/>
      <c r="AG15" s="6"/>
      <c r="AH15" s="6"/>
      <c r="AI15" s="6"/>
      <c r="AJ15" s="6"/>
      <c r="AK15" s="6"/>
      <c r="AL15" s="6"/>
      <c r="AM15" s="13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 customHeight="1">
      <c r="A16" s="64" t="s">
        <v>106</v>
      </c>
      <c r="B16" s="64" t="s">
        <v>72</v>
      </c>
      <c r="C16" s="17" t="str">
        <f>U7</f>
        <v>Paola</v>
      </c>
      <c r="D16" s="56" t="str">
        <f>U6</f>
        <v>BKVC</v>
      </c>
      <c r="E16" s="30">
        <f t="shared" si="1"/>
        <v>3</v>
      </c>
      <c r="F16" s="30">
        <f t="shared" si="2"/>
        <v>0</v>
      </c>
      <c r="G16" s="64">
        <v>25</v>
      </c>
      <c r="H16" s="64">
        <v>13</v>
      </c>
      <c r="I16" s="64">
        <v>25</v>
      </c>
      <c r="J16" s="64">
        <v>18</v>
      </c>
      <c r="K16" s="64">
        <v>25</v>
      </c>
      <c r="L16" s="64">
        <v>17</v>
      </c>
      <c r="M16" s="64"/>
      <c r="N16" s="64"/>
      <c r="O16" s="64"/>
      <c r="P16" s="64"/>
      <c r="Q16" s="162">
        <f t="shared" si="3"/>
        <v>75</v>
      </c>
      <c r="R16" s="162">
        <f t="shared" si="4"/>
        <v>48</v>
      </c>
      <c r="S16" s="13"/>
      <c r="T16" s="6"/>
      <c r="U16" s="262"/>
      <c r="V16" s="112"/>
      <c r="W16" s="6"/>
      <c r="X16" s="6"/>
      <c r="Y16" s="6"/>
      <c r="Z16" s="6"/>
      <c r="AA16" s="6"/>
      <c r="AB16" s="6"/>
      <c r="AC16" s="71"/>
      <c r="AD16" s="6"/>
      <c r="AE16" s="6"/>
      <c r="AF16" s="63"/>
      <c r="AG16" s="6"/>
      <c r="AH16" s="6"/>
      <c r="AI16" s="6"/>
      <c r="AJ16" s="6"/>
      <c r="AK16" s="6"/>
      <c r="AL16" s="6"/>
      <c r="AM16" s="13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 customHeight="1">
      <c r="A17" s="64" t="s">
        <v>107</v>
      </c>
      <c r="B17" s="64" t="s">
        <v>72</v>
      </c>
      <c r="C17" s="17" t="str">
        <f>U5</f>
        <v>Mgarr Volley</v>
      </c>
      <c r="D17" s="56" t="str">
        <f>U4</f>
        <v>Mellieha Tritons</v>
      </c>
      <c r="E17" s="30">
        <f t="shared" si="1"/>
        <v>0</v>
      </c>
      <c r="F17" s="30">
        <f t="shared" si="2"/>
        <v>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62">
        <f t="shared" si="3"/>
        <v>0</v>
      </c>
      <c r="R17" s="162">
        <f t="shared" si="4"/>
        <v>0</v>
      </c>
      <c r="S17" s="13"/>
      <c r="T17" s="6"/>
      <c r="U17" s="262"/>
      <c r="V17" s="112"/>
      <c r="W17" s="6"/>
      <c r="X17" s="6"/>
      <c r="Y17" s="6"/>
      <c r="Z17" s="6"/>
      <c r="AA17" s="6"/>
      <c r="AB17" s="6"/>
      <c r="AC17" s="71"/>
      <c r="AD17" s="6"/>
      <c r="AE17" s="6"/>
      <c r="AF17" s="63"/>
      <c r="AG17" s="6"/>
      <c r="AH17" s="6"/>
      <c r="AI17" s="6"/>
      <c r="AJ17" s="6"/>
      <c r="AK17" s="6"/>
      <c r="AL17" s="6"/>
      <c r="AM17" s="13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 customHeight="1">
      <c r="A18" s="64" t="s">
        <v>108</v>
      </c>
      <c r="B18" s="64" t="s">
        <v>72</v>
      </c>
      <c r="C18" s="17" t="str">
        <f>U3</f>
        <v>Phoenix EY</v>
      </c>
      <c r="D18" s="56" t="str">
        <f>U6</f>
        <v>BKVC</v>
      </c>
      <c r="E18" s="30">
        <f t="shared" si="1"/>
        <v>0</v>
      </c>
      <c r="F18" s="30">
        <f t="shared" si="2"/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62">
        <f t="shared" si="3"/>
        <v>0</v>
      </c>
      <c r="R18" s="162">
        <f t="shared" si="4"/>
        <v>0</v>
      </c>
      <c r="S18" s="13"/>
      <c r="T18" s="6"/>
      <c r="U18" s="262"/>
      <c r="V18" s="112"/>
      <c r="W18" s="6"/>
      <c r="X18" s="6"/>
      <c r="Y18" s="6"/>
      <c r="Z18" s="6"/>
      <c r="AA18" s="6"/>
      <c r="AB18" s="6"/>
      <c r="AC18" s="71"/>
      <c r="AD18" s="6"/>
      <c r="AE18" s="6"/>
      <c r="AF18" s="63"/>
      <c r="AG18" s="6"/>
      <c r="AH18" s="6"/>
      <c r="AI18" s="6"/>
      <c r="AJ18" s="6"/>
      <c r="AK18" s="6"/>
      <c r="AL18" s="6"/>
      <c r="AM18" s="13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 customHeight="1">
      <c r="A19" s="64" t="s">
        <v>109</v>
      </c>
      <c r="B19" s="64" t="s">
        <v>72</v>
      </c>
      <c r="C19" s="56" t="str">
        <f>U4</f>
        <v>Mellieha Tritons</v>
      </c>
      <c r="D19" s="17" t="str">
        <f>U7</f>
        <v>Paola</v>
      </c>
      <c r="E19" s="30">
        <f t="shared" si="1"/>
        <v>0</v>
      </c>
      <c r="F19" s="30">
        <f t="shared" si="2"/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62">
        <f t="shared" si="3"/>
        <v>0</v>
      </c>
      <c r="R19" s="162">
        <f t="shared" si="4"/>
        <v>0</v>
      </c>
      <c r="S19" s="13"/>
      <c r="T19" s="6"/>
      <c r="U19" s="262"/>
      <c r="V19" s="129"/>
      <c r="W19" s="6"/>
      <c r="X19" s="6"/>
      <c r="Y19" s="6"/>
      <c r="Z19" s="6"/>
      <c r="AA19" s="6"/>
      <c r="AB19" s="6"/>
      <c r="AC19" s="71"/>
      <c r="AD19" s="6"/>
      <c r="AE19" s="6"/>
      <c r="AF19" s="63"/>
      <c r="AG19" s="6"/>
      <c r="AH19" s="6"/>
      <c r="AI19" s="6"/>
      <c r="AJ19" s="6"/>
      <c r="AK19" s="6"/>
      <c r="AL19" s="6"/>
      <c r="AM19" s="13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 customHeight="1">
      <c r="A20" s="64" t="s">
        <v>110</v>
      </c>
      <c r="B20" s="64" t="s">
        <v>72</v>
      </c>
      <c r="C20" s="56" t="str">
        <f>U5</f>
        <v>Mgarr Volley</v>
      </c>
      <c r="D20" s="56" t="str">
        <f>U3</f>
        <v>Phoenix EY</v>
      </c>
      <c r="E20" s="30">
        <f t="shared" si="1"/>
        <v>0</v>
      </c>
      <c r="F20" s="30">
        <f t="shared" si="2"/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62">
        <f t="shared" si="3"/>
        <v>0</v>
      </c>
      <c r="R20" s="162">
        <f t="shared" si="4"/>
        <v>0</v>
      </c>
      <c r="S20" s="13"/>
      <c r="T20" s="6"/>
      <c r="U20" s="129"/>
      <c r="V20" s="129"/>
      <c r="W20" s="6"/>
      <c r="X20" s="6"/>
      <c r="Y20" s="6"/>
      <c r="Z20" s="6"/>
      <c r="AA20" s="6"/>
      <c r="AB20" s="6"/>
      <c r="AC20" s="71"/>
      <c r="AD20" s="6"/>
      <c r="AE20" s="6"/>
      <c r="AF20" s="63"/>
      <c r="AG20" s="6"/>
      <c r="AH20" s="6"/>
      <c r="AI20" s="6"/>
      <c r="AJ20" s="6"/>
      <c r="AK20" s="6"/>
      <c r="AL20" s="6"/>
      <c r="AM20" s="13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 customHeight="1">
      <c r="A21" s="64" t="s">
        <v>111</v>
      </c>
      <c r="B21" s="64" t="s">
        <v>72</v>
      </c>
      <c r="C21" s="56" t="str">
        <f>U6</f>
        <v>BKVC</v>
      </c>
      <c r="D21" s="17" t="str">
        <f>U4</f>
        <v>Mellieha Tritons</v>
      </c>
      <c r="E21" s="30">
        <f t="shared" si="1"/>
        <v>0</v>
      </c>
      <c r="F21" s="30">
        <f t="shared" si="2"/>
        <v>0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62">
        <f t="shared" si="3"/>
        <v>0</v>
      </c>
      <c r="R21" s="162">
        <f t="shared" si="4"/>
        <v>0</v>
      </c>
      <c r="S21" s="13"/>
      <c r="T21" s="6"/>
      <c r="U21" s="112"/>
      <c r="V21" s="129"/>
      <c r="W21" s="6"/>
      <c r="X21" s="6"/>
      <c r="Y21" s="6"/>
      <c r="Z21" s="6"/>
      <c r="AA21" s="6"/>
      <c r="AB21" s="6"/>
      <c r="AC21" s="71"/>
      <c r="AD21" s="6"/>
      <c r="AE21" s="6"/>
      <c r="AF21" s="63"/>
      <c r="AG21" s="6"/>
      <c r="AH21" s="6"/>
      <c r="AI21" s="6"/>
      <c r="AJ21" s="6"/>
      <c r="AK21" s="6"/>
      <c r="AL21" s="6"/>
      <c r="AM21" s="13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 customHeight="1">
      <c r="A22" s="64" t="s">
        <v>112</v>
      </c>
      <c r="B22" s="64" t="s">
        <v>72</v>
      </c>
      <c r="C22" s="56" t="str">
        <f>U7</f>
        <v>Paola</v>
      </c>
      <c r="D22" s="56" t="str">
        <f>U5</f>
        <v>Mgarr Volley</v>
      </c>
      <c r="E22" s="30">
        <f t="shared" si="1"/>
        <v>0</v>
      </c>
      <c r="F22" s="30">
        <f t="shared" si="2"/>
        <v>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62">
        <f t="shared" si="3"/>
        <v>0</v>
      </c>
      <c r="R22" s="162">
        <f t="shared" si="4"/>
        <v>0</v>
      </c>
      <c r="S22" s="13"/>
      <c r="T22" s="6"/>
      <c r="U22" s="129"/>
      <c r="V22" s="129"/>
      <c r="W22" s="6"/>
      <c r="X22" s="6"/>
      <c r="Y22" s="6"/>
      <c r="Z22" s="6"/>
      <c r="AA22" s="6"/>
      <c r="AB22" s="6"/>
      <c r="AC22" s="71"/>
      <c r="AD22" s="6"/>
      <c r="AE22" s="6"/>
      <c r="AF22" s="63"/>
      <c r="AG22" s="6"/>
      <c r="AH22" s="6"/>
      <c r="AI22" s="6"/>
      <c r="AJ22" s="6"/>
      <c r="AK22" s="6"/>
      <c r="AL22" s="6"/>
      <c r="AM22" s="13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 customHeight="1">
      <c r="A23" s="64" t="s">
        <v>113</v>
      </c>
      <c r="B23" s="64" t="s">
        <v>83</v>
      </c>
      <c r="C23" s="56" t="str">
        <f>U3</f>
        <v>Phoenix EY</v>
      </c>
      <c r="D23" s="17" t="str">
        <f>U4</f>
        <v>Mellieha Tritons</v>
      </c>
      <c r="E23" s="30">
        <f t="shared" si="1"/>
        <v>0</v>
      </c>
      <c r="F23" s="30">
        <f t="shared" si="2"/>
        <v>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62">
        <f t="shared" si="3"/>
        <v>0</v>
      </c>
      <c r="R23" s="162">
        <f t="shared" si="4"/>
        <v>0</v>
      </c>
      <c r="S23" s="13"/>
      <c r="T23" s="6"/>
      <c r="U23" s="112"/>
      <c r="V23" s="112"/>
      <c r="W23" s="6"/>
      <c r="X23" s="6"/>
      <c r="Y23" s="6"/>
      <c r="Z23" s="6"/>
      <c r="AA23" s="6"/>
      <c r="AB23" s="6"/>
      <c r="AC23" s="71"/>
      <c r="AD23" s="6"/>
      <c r="AE23" s="6"/>
      <c r="AF23" s="63"/>
      <c r="AG23" s="6"/>
      <c r="AH23" s="6"/>
      <c r="AI23" s="6"/>
      <c r="AJ23" s="6"/>
      <c r="AK23" s="6"/>
      <c r="AL23" s="6"/>
      <c r="AM23" s="13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 customHeight="1">
      <c r="A24" s="64" t="s">
        <v>114</v>
      </c>
      <c r="B24" s="64" t="s">
        <v>83</v>
      </c>
      <c r="C24" s="17" t="str">
        <f>U5</f>
        <v>Mgarr Volley</v>
      </c>
      <c r="D24" s="56" t="str">
        <f>U6</f>
        <v>BKVC</v>
      </c>
      <c r="E24" s="30">
        <f t="shared" si="1"/>
        <v>0</v>
      </c>
      <c r="F24" s="30">
        <f t="shared" si="2"/>
        <v>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62">
        <f t="shared" si="3"/>
        <v>0</v>
      </c>
      <c r="R24" s="162">
        <f t="shared" si="4"/>
        <v>0</v>
      </c>
      <c r="S24" s="14"/>
      <c r="T24" s="14"/>
      <c r="U24" s="129"/>
      <c r="V24" s="112"/>
      <c r="W24" s="72"/>
      <c r="X24" s="72"/>
      <c r="Y24" s="72"/>
      <c r="Z24" s="72"/>
      <c r="AA24" s="72"/>
      <c r="AB24" s="72"/>
      <c r="AC24" s="73"/>
      <c r="AD24" s="72"/>
      <c r="AE24" s="72"/>
      <c r="AF24" s="74"/>
      <c r="AG24" s="72"/>
      <c r="AH24" s="72"/>
      <c r="AI24" s="72"/>
      <c r="AJ24" s="72"/>
      <c r="AK24" s="72"/>
      <c r="AL24" s="72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 customHeight="1">
      <c r="A25" s="64" t="s">
        <v>115</v>
      </c>
      <c r="B25" s="64" t="s">
        <v>83</v>
      </c>
      <c r="C25" s="17" t="str">
        <f>U7</f>
        <v>Paola</v>
      </c>
      <c r="D25" s="17" t="str">
        <f>U3</f>
        <v>Phoenix EY</v>
      </c>
      <c r="E25" s="30">
        <f t="shared" si="1"/>
        <v>0</v>
      </c>
      <c r="F25" s="30">
        <f t="shared" si="2"/>
        <v>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162">
        <f t="shared" si="3"/>
        <v>0</v>
      </c>
      <c r="R25" s="162">
        <f t="shared" si="4"/>
        <v>0</v>
      </c>
      <c r="S25" s="14"/>
      <c r="T25" s="14"/>
      <c r="U25" s="112"/>
      <c r="V25" s="129"/>
      <c r="W25" s="72"/>
      <c r="X25" s="72"/>
      <c r="Y25" s="72"/>
      <c r="Z25" s="72"/>
      <c r="AA25" s="72"/>
      <c r="AB25" s="72"/>
      <c r="AC25" s="73"/>
      <c r="AD25" s="72"/>
      <c r="AE25" s="72"/>
      <c r="AF25" s="74"/>
      <c r="AG25" s="72"/>
      <c r="AH25" s="72"/>
      <c r="AI25" s="72"/>
      <c r="AJ25" s="72"/>
      <c r="AK25" s="72"/>
      <c r="AL25" s="72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 customHeight="1">
      <c r="A26" s="64" t="s">
        <v>116</v>
      </c>
      <c r="B26" s="64" t="s">
        <v>83</v>
      </c>
      <c r="C26" s="17" t="str">
        <f>U4</f>
        <v>Mellieha Tritons</v>
      </c>
      <c r="D26" s="56" t="str">
        <f>U5</f>
        <v>Mgarr Volley</v>
      </c>
      <c r="E26" s="30">
        <f t="shared" si="1"/>
        <v>0</v>
      </c>
      <c r="F26" s="30">
        <f t="shared" si="2"/>
        <v>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162">
        <f t="shared" si="3"/>
        <v>0</v>
      </c>
      <c r="R26" s="162">
        <f t="shared" si="4"/>
        <v>0</v>
      </c>
      <c r="S26" s="14"/>
      <c r="T26" s="14"/>
      <c r="U26" s="129"/>
      <c r="V26" s="112"/>
      <c r="W26" s="72"/>
      <c r="X26" s="72"/>
      <c r="Y26" s="72"/>
      <c r="Z26" s="72"/>
      <c r="AA26" s="72"/>
      <c r="AB26" s="72"/>
      <c r="AC26" s="73"/>
      <c r="AD26" s="72"/>
      <c r="AE26" s="72"/>
      <c r="AF26" s="74"/>
      <c r="AG26" s="72"/>
      <c r="AH26" s="72"/>
      <c r="AI26" s="72"/>
      <c r="AJ26" s="72"/>
      <c r="AK26" s="72"/>
      <c r="AL26" s="72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 customHeight="1">
      <c r="A27" s="64" t="s">
        <v>117</v>
      </c>
      <c r="B27" s="64" t="s">
        <v>83</v>
      </c>
      <c r="C27" s="17" t="str">
        <f>U6</f>
        <v>BKVC</v>
      </c>
      <c r="D27" s="56" t="str">
        <f>U7</f>
        <v>Paola</v>
      </c>
      <c r="E27" s="30">
        <f t="shared" si="1"/>
        <v>0</v>
      </c>
      <c r="F27" s="30">
        <f t="shared" si="2"/>
        <v>0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162">
        <f t="shared" si="3"/>
        <v>0</v>
      </c>
      <c r="R27" s="162">
        <f t="shared" si="4"/>
        <v>0</v>
      </c>
      <c r="S27" s="14"/>
      <c r="T27" s="14"/>
      <c r="U27" s="129"/>
      <c r="V27" s="112"/>
      <c r="W27" s="72"/>
      <c r="X27" s="72"/>
      <c r="Y27" s="72"/>
      <c r="Z27" s="72"/>
      <c r="AA27" s="72"/>
      <c r="AB27" s="72"/>
      <c r="AC27" s="73"/>
      <c r="AD27" s="72"/>
      <c r="AE27" s="72"/>
      <c r="AF27" s="74"/>
      <c r="AG27" s="72"/>
      <c r="AH27" s="72"/>
      <c r="AI27" s="72"/>
      <c r="AJ27" s="72"/>
      <c r="AK27" s="72"/>
      <c r="AL27" s="72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 customHeight="1">
      <c r="A28" s="64" t="s">
        <v>118</v>
      </c>
      <c r="B28" s="64" t="s">
        <v>83</v>
      </c>
      <c r="C28" s="17" t="str">
        <f>U3</f>
        <v>Phoenix EY</v>
      </c>
      <c r="D28" s="56" t="str">
        <f>U5</f>
        <v>Mgarr Volley</v>
      </c>
      <c r="E28" s="30">
        <f t="shared" si="1"/>
        <v>0</v>
      </c>
      <c r="F28" s="30">
        <f t="shared" si="2"/>
        <v>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162">
        <f t="shared" si="3"/>
        <v>0</v>
      </c>
      <c r="R28" s="162">
        <f t="shared" si="4"/>
        <v>0</v>
      </c>
      <c r="S28" s="14"/>
      <c r="T28" s="14"/>
      <c r="U28" s="129"/>
      <c r="V28" s="129"/>
      <c r="W28" s="72"/>
      <c r="X28" s="72"/>
      <c r="Y28" s="72"/>
      <c r="Z28" s="72"/>
      <c r="AA28" s="72"/>
      <c r="AB28" s="72"/>
      <c r="AC28" s="73"/>
      <c r="AD28" s="72"/>
      <c r="AE28" s="72"/>
      <c r="AF28" s="74"/>
      <c r="AG28" s="72"/>
      <c r="AH28" s="72"/>
      <c r="AI28" s="72"/>
      <c r="AJ28" s="72"/>
      <c r="AK28" s="72"/>
      <c r="AL28" s="72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 customHeight="1">
      <c r="A29" s="64" t="s">
        <v>119</v>
      </c>
      <c r="B29" s="64" t="s">
        <v>83</v>
      </c>
      <c r="C29" s="56" t="str">
        <f>U7</f>
        <v>Paola</v>
      </c>
      <c r="D29" s="17" t="str">
        <f>U4</f>
        <v>Mellieha Tritons</v>
      </c>
      <c r="E29" s="30">
        <f t="shared" si="1"/>
        <v>0</v>
      </c>
      <c r="F29" s="30">
        <f t="shared" si="2"/>
        <v>0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162">
        <f t="shared" si="3"/>
        <v>0</v>
      </c>
      <c r="R29" s="162">
        <f t="shared" si="4"/>
        <v>0</v>
      </c>
      <c r="S29" s="14"/>
      <c r="T29" s="14"/>
      <c r="U29" s="112"/>
      <c r="V29" s="129"/>
      <c r="W29" s="72"/>
      <c r="X29" s="72"/>
      <c r="Y29" s="72"/>
      <c r="Z29" s="72"/>
      <c r="AA29" s="72"/>
      <c r="AB29" s="72"/>
      <c r="AC29" s="73"/>
      <c r="AD29" s="72"/>
      <c r="AE29" s="72"/>
      <c r="AF29" s="74"/>
      <c r="AG29" s="72"/>
      <c r="AH29" s="72"/>
      <c r="AI29" s="72"/>
      <c r="AJ29" s="72"/>
      <c r="AK29" s="72"/>
      <c r="AL29" s="72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 customHeight="1">
      <c r="A30" s="64" t="s">
        <v>120</v>
      </c>
      <c r="B30" s="64" t="s">
        <v>83</v>
      </c>
      <c r="C30" s="56" t="str">
        <f>U6</f>
        <v>BKVC</v>
      </c>
      <c r="D30" s="56" t="str">
        <f>U3</f>
        <v>Phoenix EY</v>
      </c>
      <c r="E30" s="30">
        <f t="shared" si="1"/>
        <v>0</v>
      </c>
      <c r="F30" s="30">
        <f t="shared" si="2"/>
        <v>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62">
        <f t="shared" si="3"/>
        <v>0</v>
      </c>
      <c r="R30" s="162">
        <f t="shared" si="4"/>
        <v>0</v>
      </c>
      <c r="S30" s="14"/>
      <c r="T30" s="14"/>
      <c r="U30" s="129"/>
      <c r="V30" s="112"/>
      <c r="W30" s="72"/>
      <c r="X30" s="72"/>
      <c r="Y30" s="72"/>
      <c r="Z30" s="72"/>
      <c r="AA30" s="72"/>
      <c r="AB30" s="72"/>
      <c r="AC30" s="73"/>
      <c r="AD30" s="72"/>
      <c r="AE30" s="72"/>
      <c r="AF30" s="74"/>
      <c r="AG30" s="72"/>
      <c r="AH30" s="72"/>
      <c r="AI30" s="72"/>
      <c r="AJ30" s="72"/>
      <c r="AK30" s="72"/>
      <c r="AL30" s="72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 customHeight="1">
      <c r="A31" s="64" t="s">
        <v>121</v>
      </c>
      <c r="B31" s="64" t="s">
        <v>83</v>
      </c>
      <c r="C31" s="56" t="str">
        <f>U5</f>
        <v>Mgarr Volley</v>
      </c>
      <c r="D31" s="17" t="str">
        <f>U7</f>
        <v>Paola</v>
      </c>
      <c r="E31" s="30">
        <f t="shared" si="1"/>
        <v>0</v>
      </c>
      <c r="F31" s="30">
        <f t="shared" si="2"/>
        <v>0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62">
        <f t="shared" si="3"/>
        <v>0</v>
      </c>
      <c r="R31" s="162">
        <f t="shared" si="4"/>
        <v>0</v>
      </c>
      <c r="S31" s="14"/>
      <c r="T31" s="14"/>
      <c r="U31" s="129"/>
      <c r="V31" s="129"/>
      <c r="W31" s="72"/>
      <c r="X31" s="72"/>
      <c r="Y31" s="72"/>
      <c r="Z31" s="72"/>
      <c r="AA31" s="72"/>
      <c r="AB31" s="72"/>
      <c r="AC31" s="73"/>
      <c r="AD31" s="72"/>
      <c r="AE31" s="72"/>
      <c r="AF31" s="74"/>
      <c r="AG31" s="72"/>
      <c r="AH31" s="72"/>
      <c r="AI31" s="72"/>
      <c r="AJ31" s="72"/>
      <c r="AK31" s="72"/>
      <c r="AL31" s="72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 customHeight="1">
      <c r="A32" s="64" t="s">
        <v>122</v>
      </c>
      <c r="B32" s="64" t="s">
        <v>83</v>
      </c>
      <c r="C32" s="56" t="str">
        <f>U4</f>
        <v>Mellieha Tritons</v>
      </c>
      <c r="D32" s="56" t="str">
        <f>U6</f>
        <v>BKVC</v>
      </c>
      <c r="E32" s="30">
        <f t="shared" si="1"/>
        <v>0</v>
      </c>
      <c r="F32" s="30">
        <f t="shared" si="2"/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62">
        <f t="shared" si="3"/>
        <v>0</v>
      </c>
      <c r="R32" s="162">
        <f t="shared" si="4"/>
        <v>0</v>
      </c>
      <c r="S32" s="14"/>
      <c r="T32" s="14"/>
      <c r="U32" s="112"/>
      <c r="V32" s="129"/>
      <c r="W32" s="72"/>
      <c r="X32" s="72"/>
      <c r="Y32" s="72"/>
      <c r="Z32" s="72"/>
      <c r="AA32" s="72"/>
      <c r="AB32" s="72"/>
      <c r="AC32" s="73"/>
      <c r="AD32" s="72"/>
      <c r="AE32" s="72"/>
      <c r="AF32" s="74"/>
      <c r="AG32" s="72"/>
      <c r="AH32" s="72"/>
      <c r="AI32" s="72"/>
      <c r="AJ32" s="72"/>
      <c r="AK32" s="72"/>
      <c r="AL32" s="72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21:22" ht="15.75" customHeight="1">
      <c r="U33" s="112"/>
      <c r="V33" s="129"/>
    </row>
    <row r="34" spans="21:22" ht="15.75" customHeight="1">
      <c r="U34" s="129"/>
      <c r="V34" s="112"/>
    </row>
    <row r="35" spans="21:22" ht="15.75" customHeight="1">
      <c r="U35" s="112"/>
      <c r="V35" s="112"/>
    </row>
    <row r="36" spans="21:22" ht="15.75" customHeight="1">
      <c r="U36" s="129"/>
      <c r="V36" s="112"/>
    </row>
    <row r="37" spans="21:22" ht="15.75" customHeight="1">
      <c r="U37" s="129"/>
      <c r="V37" s="112"/>
    </row>
    <row r="38" spans="21:22" ht="15.75" customHeight="1">
      <c r="U38" s="129"/>
      <c r="V38" s="112"/>
    </row>
    <row r="39" spans="21:22" ht="15.75" customHeight="1">
      <c r="U39" s="112"/>
      <c r="V39" s="129"/>
    </row>
    <row r="40" spans="21:22" ht="15.75" customHeight="1">
      <c r="U40" s="129"/>
      <c r="V40" s="129"/>
    </row>
    <row r="41" spans="21:22" ht="15.75" customHeight="1">
      <c r="U41" s="112"/>
      <c r="V41" s="129"/>
    </row>
    <row r="42" spans="21:22" ht="15.75" customHeight="1">
      <c r="U42" s="129"/>
      <c r="V42" s="12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C1:D1"/>
    <mergeCell ref="E1:F1"/>
    <mergeCell ref="G1:R1"/>
    <mergeCell ref="W1:Z1"/>
    <mergeCell ref="AA1:AC1"/>
    <mergeCell ref="AD1:AF1"/>
    <mergeCell ref="AG1:AL1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outlinePr summaryBelow="0" summaryRight="0"/>
  </sheetPr>
  <dimension ref="A1:AT32"/>
  <sheetViews>
    <sheetView zoomScale="85" zoomScaleNormal="85" zoomScalePageLayoutView="0" workbookViewId="0" topLeftCell="A1">
      <selection activeCell="A14" sqref="A14"/>
    </sheetView>
  </sheetViews>
  <sheetFormatPr defaultColWidth="14.421875" defaultRowHeight="15" customHeight="1"/>
  <cols>
    <col min="1" max="1" width="10.28125" style="88" customWidth="1"/>
    <col min="2" max="2" width="11.7109375" style="88" customWidth="1"/>
    <col min="3" max="4" width="32.8515625" style="175" bestFit="1" customWidth="1"/>
    <col min="5" max="12" width="5.7109375" style="88" customWidth="1"/>
    <col min="13" max="16" width="5.7109375" style="254" customWidth="1"/>
    <col min="17" max="18" width="5.7109375" style="88" customWidth="1"/>
    <col min="19" max="19" width="4.140625" style="88" customWidth="1"/>
    <col min="20" max="20" width="2.00390625" style="88" customWidth="1"/>
    <col min="21" max="21" width="32.8515625" style="88" bestFit="1" customWidth="1"/>
    <col min="22" max="22" width="7.8515625" style="88" customWidth="1"/>
    <col min="23" max="23" width="5.00390625" style="88" customWidth="1"/>
    <col min="24" max="24" width="4.7109375" style="88" customWidth="1"/>
    <col min="25" max="25" width="4.421875" style="88" customWidth="1"/>
    <col min="26" max="26" width="4.8515625" style="88" customWidth="1"/>
    <col min="27" max="27" width="4.7109375" style="88" customWidth="1"/>
    <col min="28" max="28" width="4.421875" style="88" customWidth="1"/>
    <col min="29" max="29" width="5.421875" style="88" customWidth="1"/>
    <col min="30" max="30" width="4.7109375" style="88" customWidth="1"/>
    <col min="31" max="31" width="4.421875" style="88" customWidth="1"/>
    <col min="32" max="32" width="5.140625" style="88" customWidth="1"/>
    <col min="33" max="36" width="5.7109375" style="88" bestFit="1" customWidth="1"/>
    <col min="37" max="46" width="11.421875" style="88" customWidth="1"/>
    <col min="47" max="16384" width="14.421875" style="88" customWidth="1"/>
  </cols>
  <sheetData>
    <row r="1" spans="1:46" ht="12.75" customHeight="1">
      <c r="A1" s="64"/>
      <c r="B1" s="64"/>
      <c r="C1" s="319" t="s">
        <v>1</v>
      </c>
      <c r="D1" s="320"/>
      <c r="E1" s="309"/>
      <c r="F1" s="303"/>
      <c r="G1" s="308" t="s">
        <v>60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3"/>
      <c r="S1" s="6"/>
      <c r="T1" s="7"/>
      <c r="U1" s="7" t="s">
        <v>5</v>
      </c>
      <c r="V1" s="7" t="s">
        <v>5</v>
      </c>
      <c r="W1" s="312" t="s">
        <v>6</v>
      </c>
      <c r="X1" s="300"/>
      <c r="Y1" s="300"/>
      <c r="Z1" s="303"/>
      <c r="AA1" s="317" t="s">
        <v>7</v>
      </c>
      <c r="AB1" s="300"/>
      <c r="AC1" s="303"/>
      <c r="AD1" s="317" t="s">
        <v>8</v>
      </c>
      <c r="AE1" s="300"/>
      <c r="AF1" s="300"/>
      <c r="AG1" s="318" t="s">
        <v>9</v>
      </c>
      <c r="AH1" s="318"/>
      <c r="AI1" s="318"/>
      <c r="AJ1" s="318"/>
      <c r="AK1" s="13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2.75" customHeight="1">
      <c r="A2" s="17" t="s">
        <v>10</v>
      </c>
      <c r="B2" s="17" t="s">
        <v>11</v>
      </c>
      <c r="C2" s="122" t="s">
        <v>12</v>
      </c>
      <c r="D2" s="122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>
        <v>4</v>
      </c>
      <c r="N2" s="303"/>
      <c r="O2" s="313">
        <v>5</v>
      </c>
      <c r="P2" s="303"/>
      <c r="Q2" s="308" t="s">
        <v>15</v>
      </c>
      <c r="R2" s="303"/>
      <c r="S2" s="6"/>
      <c r="T2" s="7" t="s">
        <v>16</v>
      </c>
      <c r="U2" s="7" t="s">
        <v>17</v>
      </c>
      <c r="V2" s="7" t="s">
        <v>8</v>
      </c>
      <c r="W2" s="21" t="s">
        <v>15</v>
      </c>
      <c r="X2" s="22" t="s">
        <v>18</v>
      </c>
      <c r="Y2" s="22" t="s">
        <v>19</v>
      </c>
      <c r="Z2" s="7" t="s">
        <v>20</v>
      </c>
      <c r="AA2" s="22" t="s">
        <v>18</v>
      </c>
      <c r="AB2" s="7" t="s">
        <v>19</v>
      </c>
      <c r="AC2" s="70" t="s">
        <v>21</v>
      </c>
      <c r="AD2" s="22" t="s">
        <v>18</v>
      </c>
      <c r="AE2" s="7" t="s">
        <v>19</v>
      </c>
      <c r="AF2" s="23" t="s">
        <v>21</v>
      </c>
      <c r="AG2" s="90" t="s">
        <v>151</v>
      </c>
      <c r="AH2" s="90" t="s">
        <v>152</v>
      </c>
      <c r="AI2" s="90" t="s">
        <v>153</v>
      </c>
      <c r="AJ2" s="90" t="s">
        <v>154</v>
      </c>
      <c r="AK2" s="13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12.75" customHeight="1">
      <c r="A3" s="64" t="s">
        <v>199</v>
      </c>
      <c r="B3" s="176" t="s">
        <v>31</v>
      </c>
      <c r="C3" s="156" t="str">
        <f>U8</f>
        <v>Swieqi Phoenix Challengers</v>
      </c>
      <c r="D3" s="155" t="str">
        <f>U3</f>
        <v>Fleur de Lys</v>
      </c>
      <c r="E3" s="30">
        <f>COUNTIF(G3,"&gt;"&amp;H3)+COUNTIF(I3,"&gt;"&amp;J3)+COUNTIF(K3,"&gt;"&amp;L3)+COUNTIF(M3,"&gt;"&amp;N3)+COUNTIF(O3,"&gt;"&amp;P3)</f>
        <v>4</v>
      </c>
      <c r="F3" s="30">
        <f aca="true" t="shared" si="0" ref="F3:F32">COUNTIF(H3,"&gt;"&amp;G3)+COUNTIF(J3,"&gt;"&amp;I3)+COUNTIF(L3,"&gt;"&amp;K3)+COUNTIF(N3,"&gt;"&amp;M3)+COUNTIF(P3,"&gt;"&amp;O3)</f>
        <v>0</v>
      </c>
      <c r="G3" s="64">
        <v>25</v>
      </c>
      <c r="H3" s="64">
        <v>0</v>
      </c>
      <c r="I3" s="64">
        <v>25</v>
      </c>
      <c r="J3" s="64">
        <v>0</v>
      </c>
      <c r="K3" s="64">
        <v>25</v>
      </c>
      <c r="L3" s="64">
        <v>0</v>
      </c>
      <c r="M3" s="162">
        <v>25</v>
      </c>
      <c r="N3" s="162">
        <v>0</v>
      </c>
      <c r="O3" s="162"/>
      <c r="P3" s="162"/>
      <c r="Q3" s="162">
        <f aca="true" t="shared" si="1" ref="Q3:Q32">G3+I3+K3+M3+O3</f>
        <v>100</v>
      </c>
      <c r="R3" s="162">
        <f aca="true" t="shared" si="2" ref="R3:R32">H3+J3+L3+N3+P3</f>
        <v>0</v>
      </c>
      <c r="S3" s="13"/>
      <c r="T3" s="17">
        <v>1</v>
      </c>
      <c r="U3" s="122" t="s">
        <v>147</v>
      </c>
      <c r="V3" s="120"/>
      <c r="W3" s="64"/>
      <c r="X3" s="27"/>
      <c r="Y3" s="27"/>
      <c r="Z3" s="43"/>
      <c r="AA3" s="27"/>
      <c r="AB3" s="27"/>
      <c r="AC3" s="34"/>
      <c r="AD3" s="27"/>
      <c r="AE3" s="27"/>
      <c r="AF3" s="34"/>
      <c r="AG3" s="27"/>
      <c r="AH3" s="27"/>
      <c r="AI3" s="27"/>
      <c r="AJ3" s="27"/>
      <c r="AK3" s="13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2.75" customHeight="1">
      <c r="A4" s="64" t="s">
        <v>200</v>
      </c>
      <c r="B4" s="176" t="s">
        <v>31</v>
      </c>
      <c r="C4" s="155" t="str">
        <f>U5</f>
        <v>Flyers</v>
      </c>
      <c r="D4" s="156" t="str">
        <f>U6</f>
        <v>Swieqi Phoenix Block N' Roll</v>
      </c>
      <c r="E4" s="30">
        <f>COUNTIF(G4,"&gt;"&amp;H4)+COUNTIF(I4,"&gt;"&amp;J4)+COUNTIF(K4,"&gt;"&amp;L4)+COUNTIF(M4,"&gt;"&amp;N4)+COUNTIF(O4,"&gt;"&amp;P4)</f>
        <v>0</v>
      </c>
      <c r="F4" s="30">
        <f t="shared" si="0"/>
        <v>3</v>
      </c>
      <c r="G4" s="64">
        <v>12</v>
      </c>
      <c r="H4" s="64">
        <v>25</v>
      </c>
      <c r="I4" s="64">
        <v>14</v>
      </c>
      <c r="J4" s="64">
        <v>25</v>
      </c>
      <c r="K4" s="64">
        <v>11</v>
      </c>
      <c r="L4" s="64">
        <v>25</v>
      </c>
      <c r="M4" s="162"/>
      <c r="N4" s="162"/>
      <c r="O4" s="162"/>
      <c r="P4" s="162"/>
      <c r="Q4" s="162">
        <f t="shared" si="1"/>
        <v>37</v>
      </c>
      <c r="R4" s="162">
        <f t="shared" si="2"/>
        <v>75</v>
      </c>
      <c r="S4" s="13"/>
      <c r="T4" s="109">
        <v>2</v>
      </c>
      <c r="U4" s="173" t="s">
        <v>223</v>
      </c>
      <c r="V4" s="121"/>
      <c r="W4" s="64"/>
      <c r="X4" s="27"/>
      <c r="Y4" s="27"/>
      <c r="Z4" s="43"/>
      <c r="AA4" s="27"/>
      <c r="AB4" s="27"/>
      <c r="AC4" s="34"/>
      <c r="AD4" s="27"/>
      <c r="AE4" s="27"/>
      <c r="AF4" s="34"/>
      <c r="AG4" s="27"/>
      <c r="AH4" s="27"/>
      <c r="AI4" s="27"/>
      <c r="AJ4" s="27"/>
      <c r="AK4" s="13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2.75" customHeight="1">
      <c r="A5" s="64" t="s">
        <v>201</v>
      </c>
      <c r="B5" s="176" t="s">
        <v>31</v>
      </c>
      <c r="C5" s="155" t="str">
        <f>U4</f>
        <v>BKVC</v>
      </c>
      <c r="D5" s="156" t="str">
        <f>U7</f>
        <v>Paola</v>
      </c>
      <c r="E5" s="30">
        <f>COUNTIF(G5,"&gt;"&amp;H5)+COUNTIF(I5,"&gt;"&amp;J5)+COUNTIF(K5,"&gt;"&amp;L5)+COUNTIF(M5,"&gt;"&amp;N5)+COUNTIF(O5,"&gt;"&amp;P5)</f>
        <v>0</v>
      </c>
      <c r="F5" s="30">
        <f t="shared" si="0"/>
        <v>0</v>
      </c>
      <c r="G5" s="64"/>
      <c r="H5" s="64"/>
      <c r="I5" s="64"/>
      <c r="J5" s="64"/>
      <c r="K5" s="64"/>
      <c r="L5" s="64"/>
      <c r="M5" s="162"/>
      <c r="N5" s="162"/>
      <c r="O5" s="162"/>
      <c r="P5" s="162"/>
      <c r="Q5" s="162">
        <f t="shared" si="1"/>
        <v>0</v>
      </c>
      <c r="R5" s="162">
        <f t="shared" si="2"/>
        <v>0</v>
      </c>
      <c r="S5" s="13"/>
      <c r="T5" s="17">
        <v>3</v>
      </c>
      <c r="U5" s="123" t="s">
        <v>224</v>
      </c>
      <c r="V5" s="120"/>
      <c r="W5" s="64"/>
      <c r="X5" s="27"/>
      <c r="Y5" s="27"/>
      <c r="Z5" s="43"/>
      <c r="AA5" s="27"/>
      <c r="AB5" s="27"/>
      <c r="AC5" s="34"/>
      <c r="AD5" s="27"/>
      <c r="AE5" s="27"/>
      <c r="AF5" s="34"/>
      <c r="AG5" s="27"/>
      <c r="AH5" s="27"/>
      <c r="AI5" s="27"/>
      <c r="AJ5" s="27"/>
      <c r="AK5" s="13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2.75" customHeight="1">
      <c r="A6" s="64" t="s">
        <v>202</v>
      </c>
      <c r="B6" s="176" t="s">
        <v>31</v>
      </c>
      <c r="C6" s="155" t="str">
        <f>U5</f>
        <v>Flyers</v>
      </c>
      <c r="D6" s="156" t="str">
        <f>U8</f>
        <v>Swieqi Phoenix Challengers</v>
      </c>
      <c r="E6" s="30">
        <f>COUNTIF(G6,"&gt;"&amp;H6)+COUNTIF(I6,"&gt;"&amp;J6)+COUNTIF(K6,"&gt;"&amp;L6)+COUNTIF(M6,"&gt;"&amp;N6)+COUNTIF(O6,"&gt;"&amp;P6)</f>
        <v>3</v>
      </c>
      <c r="F6" s="30">
        <f>COUNTIF(H6,"&gt;"&amp;G6)+COUNTIF(J6,"&gt;"&amp;I6)+COUNTIF(L6,"&gt;"&amp;K6)+COUNTIF(N6,"&gt;"&amp;M6)+COUNTIF(P6,"&gt;"&amp;O6)</f>
        <v>1</v>
      </c>
      <c r="G6" s="64">
        <v>25</v>
      </c>
      <c r="H6" s="64">
        <v>19</v>
      </c>
      <c r="I6" s="64">
        <v>25</v>
      </c>
      <c r="J6" s="64">
        <v>17</v>
      </c>
      <c r="K6" s="64">
        <v>20</v>
      </c>
      <c r="L6" s="64">
        <v>25</v>
      </c>
      <c r="M6" s="162">
        <v>25</v>
      </c>
      <c r="N6" s="162">
        <v>19</v>
      </c>
      <c r="O6" s="162"/>
      <c r="P6" s="162"/>
      <c r="Q6" s="64">
        <f>G6+I6+K6+M6+O6</f>
        <v>95</v>
      </c>
      <c r="R6" s="64">
        <f>H6+J6+L6+N6+P6</f>
        <v>80</v>
      </c>
      <c r="S6" s="13"/>
      <c r="T6" s="17">
        <v>4</v>
      </c>
      <c r="U6" s="75" t="s">
        <v>225</v>
      </c>
      <c r="V6" s="120"/>
      <c r="W6" s="64"/>
      <c r="X6" s="27"/>
      <c r="Y6" s="27"/>
      <c r="Z6" s="43"/>
      <c r="AA6" s="27"/>
      <c r="AB6" s="27"/>
      <c r="AC6" s="34"/>
      <c r="AD6" s="27"/>
      <c r="AE6" s="27"/>
      <c r="AF6" s="34"/>
      <c r="AG6" s="27"/>
      <c r="AH6" s="27"/>
      <c r="AI6" s="27"/>
      <c r="AJ6" s="27"/>
      <c r="AK6" s="13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08" customFormat="1" ht="12.75" customHeight="1">
      <c r="A7" s="64" t="s">
        <v>203</v>
      </c>
      <c r="B7" s="176" t="s">
        <v>31</v>
      </c>
      <c r="C7" s="155" t="str">
        <f>U3</f>
        <v>Fleur de Lys</v>
      </c>
      <c r="D7" s="156" t="str">
        <f>U4</f>
        <v>BKVC</v>
      </c>
      <c r="E7" s="30">
        <f aca="true" t="shared" si="3" ref="E7:E32">COUNTIF(G7,"&gt;"&amp;H7)+COUNTIF(I7,"&gt;"&amp;J7)+COUNTIF(K7,"&gt;"&amp;L7)+COUNTIF(M7,"&gt;"&amp;N7)+COUNTIF(O7,"&gt;"&amp;P7)</f>
        <v>0</v>
      </c>
      <c r="F7" s="30">
        <f t="shared" si="0"/>
        <v>3</v>
      </c>
      <c r="G7" s="64">
        <v>0</v>
      </c>
      <c r="H7" s="64">
        <v>25</v>
      </c>
      <c r="I7" s="64">
        <v>0</v>
      </c>
      <c r="J7" s="64">
        <v>25</v>
      </c>
      <c r="K7" s="64">
        <v>0</v>
      </c>
      <c r="L7" s="64">
        <v>25</v>
      </c>
      <c r="M7" s="162"/>
      <c r="N7" s="162"/>
      <c r="O7" s="162"/>
      <c r="P7" s="162"/>
      <c r="Q7" s="162">
        <f t="shared" si="1"/>
        <v>0</v>
      </c>
      <c r="R7" s="162">
        <f t="shared" si="2"/>
        <v>75</v>
      </c>
      <c r="S7" s="13"/>
      <c r="T7" s="17">
        <v>5</v>
      </c>
      <c r="U7" s="75" t="s">
        <v>0</v>
      </c>
      <c r="V7" s="120"/>
      <c r="W7" s="64"/>
      <c r="X7" s="27"/>
      <c r="Y7" s="27"/>
      <c r="Z7" s="43"/>
      <c r="AA7" s="27"/>
      <c r="AB7" s="27"/>
      <c r="AC7" s="34"/>
      <c r="AD7" s="27"/>
      <c r="AE7" s="27"/>
      <c r="AF7" s="34"/>
      <c r="AG7" s="27"/>
      <c r="AH7" s="27"/>
      <c r="AI7" s="27"/>
      <c r="AJ7" s="27"/>
      <c r="AK7" s="13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 customHeight="1">
      <c r="A8" s="64" t="s">
        <v>204</v>
      </c>
      <c r="B8" s="176" t="s">
        <v>31</v>
      </c>
      <c r="C8" s="156" t="str">
        <f>U7</f>
        <v>Paola</v>
      </c>
      <c r="D8" s="155" t="str">
        <f>U6</f>
        <v>Swieqi Phoenix Block N' Roll</v>
      </c>
      <c r="E8" s="30">
        <f t="shared" si="3"/>
        <v>0</v>
      </c>
      <c r="F8" s="30">
        <f t="shared" si="0"/>
        <v>3</v>
      </c>
      <c r="G8" s="64">
        <v>9</v>
      </c>
      <c r="H8" s="64">
        <v>25</v>
      </c>
      <c r="I8" s="64">
        <v>5</v>
      </c>
      <c r="J8" s="64">
        <v>25</v>
      </c>
      <c r="K8" s="64">
        <v>5</v>
      </c>
      <c r="L8" s="64">
        <v>25</v>
      </c>
      <c r="M8" s="162"/>
      <c r="N8" s="162"/>
      <c r="O8" s="162"/>
      <c r="P8" s="162"/>
      <c r="Q8" s="162">
        <f t="shared" si="1"/>
        <v>19</v>
      </c>
      <c r="R8" s="162">
        <f t="shared" si="2"/>
        <v>75</v>
      </c>
      <c r="S8" s="13"/>
      <c r="T8" s="17">
        <v>6</v>
      </c>
      <c r="U8" s="75" t="s">
        <v>155</v>
      </c>
      <c r="V8" s="120"/>
      <c r="W8" s="64"/>
      <c r="X8" s="27"/>
      <c r="Y8" s="27"/>
      <c r="Z8" s="43"/>
      <c r="AA8" s="27"/>
      <c r="AB8" s="27"/>
      <c r="AC8" s="34"/>
      <c r="AD8" s="27"/>
      <c r="AE8" s="27"/>
      <c r="AF8" s="34"/>
      <c r="AG8" s="27"/>
      <c r="AH8" s="27"/>
      <c r="AI8" s="27"/>
      <c r="AJ8" s="27"/>
      <c r="AK8" s="13"/>
      <c r="AL8" s="14"/>
      <c r="AM8" s="14"/>
      <c r="AN8" s="14"/>
      <c r="AO8" s="14"/>
      <c r="AP8" s="14"/>
      <c r="AQ8" s="14"/>
      <c r="AR8" s="14"/>
      <c r="AS8" s="14"/>
      <c r="AT8" s="14"/>
    </row>
    <row r="9" spans="1:46" ht="12.75" customHeight="1">
      <c r="A9" s="64" t="s">
        <v>205</v>
      </c>
      <c r="B9" s="176" t="s">
        <v>31</v>
      </c>
      <c r="C9" s="156" t="str">
        <f>U3</f>
        <v>Fleur de Lys</v>
      </c>
      <c r="D9" s="156" t="str">
        <f>U5</f>
        <v>Flyers</v>
      </c>
      <c r="E9" s="30">
        <v>2</v>
      </c>
      <c r="F9" s="30">
        <v>3</v>
      </c>
      <c r="G9" s="64">
        <v>0</v>
      </c>
      <c r="H9" s="64">
        <v>25</v>
      </c>
      <c r="I9" s="64">
        <v>0</v>
      </c>
      <c r="J9" s="64">
        <v>25</v>
      </c>
      <c r="K9" s="64">
        <v>0</v>
      </c>
      <c r="L9" s="64">
        <v>25</v>
      </c>
      <c r="M9" s="162"/>
      <c r="N9" s="162"/>
      <c r="O9" s="162"/>
      <c r="P9" s="162"/>
      <c r="Q9" s="162">
        <f t="shared" si="1"/>
        <v>0</v>
      </c>
      <c r="R9" s="162">
        <f t="shared" si="2"/>
        <v>75</v>
      </c>
      <c r="S9" s="13"/>
      <c r="T9" s="6"/>
      <c r="U9" s="6"/>
      <c r="V9" s="6"/>
      <c r="W9" s="6"/>
      <c r="X9" s="6"/>
      <c r="Y9" s="6"/>
      <c r="Z9" s="6"/>
      <c r="AA9" s="6"/>
      <c r="AB9" s="6"/>
      <c r="AC9" s="71"/>
      <c r="AD9" s="6"/>
      <c r="AE9" s="6"/>
      <c r="AF9" s="63"/>
      <c r="AG9" s="6"/>
      <c r="AH9" s="6"/>
      <c r="AI9" s="6"/>
      <c r="AJ9" s="6"/>
      <c r="AK9" s="13"/>
      <c r="AL9" s="14"/>
      <c r="AM9" s="14"/>
      <c r="AN9" s="14"/>
      <c r="AO9" s="14"/>
      <c r="AP9" s="14"/>
      <c r="AQ9" s="14"/>
      <c r="AR9" s="14"/>
      <c r="AS9" s="14"/>
      <c r="AT9" s="14"/>
    </row>
    <row r="10" spans="1:46" ht="12.75" customHeight="1">
      <c r="A10" s="64" t="s">
        <v>206</v>
      </c>
      <c r="B10" s="176" t="s">
        <v>31</v>
      </c>
      <c r="C10" s="155" t="str">
        <f>U8</f>
        <v>Swieqi Phoenix Challengers</v>
      </c>
      <c r="D10" s="156" t="str">
        <f>U7</f>
        <v>Paola</v>
      </c>
      <c r="E10" s="30">
        <f t="shared" si="3"/>
        <v>2</v>
      </c>
      <c r="F10" s="30">
        <f t="shared" si="0"/>
        <v>3</v>
      </c>
      <c r="G10" s="64">
        <v>25</v>
      </c>
      <c r="H10" s="64">
        <v>5</v>
      </c>
      <c r="I10" s="64">
        <v>9</v>
      </c>
      <c r="J10" s="64">
        <v>25</v>
      </c>
      <c r="K10" s="64">
        <v>16</v>
      </c>
      <c r="L10" s="64">
        <v>25</v>
      </c>
      <c r="M10" s="162">
        <v>25</v>
      </c>
      <c r="N10" s="162">
        <v>9</v>
      </c>
      <c r="O10" s="162">
        <v>13</v>
      </c>
      <c r="P10" s="162">
        <v>15</v>
      </c>
      <c r="Q10" s="162">
        <f t="shared" si="1"/>
        <v>88</v>
      </c>
      <c r="R10" s="162">
        <f t="shared" si="2"/>
        <v>79</v>
      </c>
      <c r="S10" s="13"/>
      <c r="T10" s="6"/>
      <c r="U10" s="7" t="s">
        <v>45</v>
      </c>
      <c r="V10" s="6"/>
      <c r="W10" s="6"/>
      <c r="X10" s="6"/>
      <c r="Y10" s="6"/>
      <c r="Z10" s="6"/>
      <c r="AA10" s="6"/>
      <c r="AB10" s="6"/>
      <c r="AC10" s="71"/>
      <c r="AD10" s="6"/>
      <c r="AE10" s="6"/>
      <c r="AF10" s="63"/>
      <c r="AG10" s="6"/>
      <c r="AH10" s="6"/>
      <c r="AI10" s="6"/>
      <c r="AJ10" s="6"/>
      <c r="AK10" s="13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ht="12.75" customHeight="1">
      <c r="A11" s="64" t="s">
        <v>207</v>
      </c>
      <c r="B11" s="176" t="s">
        <v>31</v>
      </c>
      <c r="C11" s="156" t="str">
        <f>U6</f>
        <v>Swieqi Phoenix Block N' Roll</v>
      </c>
      <c r="D11" s="155" t="str">
        <f>U4</f>
        <v>BKVC</v>
      </c>
      <c r="E11" s="30">
        <f t="shared" si="3"/>
        <v>3</v>
      </c>
      <c r="F11" s="30">
        <f t="shared" si="0"/>
        <v>0</v>
      </c>
      <c r="G11" s="64">
        <v>25</v>
      </c>
      <c r="H11" s="64">
        <v>11</v>
      </c>
      <c r="I11" s="64">
        <v>25</v>
      </c>
      <c r="J11" s="64">
        <v>20</v>
      </c>
      <c r="K11" s="64">
        <v>25</v>
      </c>
      <c r="L11" s="64">
        <v>15</v>
      </c>
      <c r="M11" s="162"/>
      <c r="N11" s="162"/>
      <c r="O11" s="162"/>
      <c r="P11" s="162"/>
      <c r="Q11" s="162">
        <f t="shared" si="1"/>
        <v>75</v>
      </c>
      <c r="R11" s="162">
        <f t="shared" si="2"/>
        <v>46</v>
      </c>
      <c r="S11" s="13"/>
      <c r="T11" s="6"/>
      <c r="U11" s="17"/>
      <c r="V11" s="6"/>
      <c r="W11" s="6"/>
      <c r="X11" s="6"/>
      <c r="Y11" s="6"/>
      <c r="Z11" s="6"/>
      <c r="AA11" s="6"/>
      <c r="AB11" s="6"/>
      <c r="AC11" s="71"/>
      <c r="AD11" s="6"/>
      <c r="AE11" s="6"/>
      <c r="AF11" s="63"/>
      <c r="AG11" s="6"/>
      <c r="AH11" s="6"/>
      <c r="AI11" s="6"/>
      <c r="AJ11" s="6"/>
      <c r="AK11" s="13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ht="12.75" customHeight="1">
      <c r="A12" s="64" t="s">
        <v>208</v>
      </c>
      <c r="B12" s="176" t="s">
        <v>31</v>
      </c>
      <c r="C12" s="156" t="str">
        <f>U7</f>
        <v>Paola</v>
      </c>
      <c r="D12" s="155" t="str">
        <f>U3</f>
        <v>Fleur de Lys</v>
      </c>
      <c r="E12" s="30">
        <f t="shared" si="3"/>
        <v>0</v>
      </c>
      <c r="F12" s="30">
        <f t="shared" si="0"/>
        <v>3</v>
      </c>
      <c r="G12" s="64">
        <v>19</v>
      </c>
      <c r="H12" s="64">
        <v>25</v>
      </c>
      <c r="I12" s="64">
        <v>12</v>
      </c>
      <c r="J12" s="64">
        <v>25</v>
      </c>
      <c r="K12" s="64">
        <v>22</v>
      </c>
      <c r="L12" s="64">
        <v>25</v>
      </c>
      <c r="M12" s="162"/>
      <c r="N12" s="162"/>
      <c r="O12" s="162"/>
      <c r="P12" s="162"/>
      <c r="Q12" s="162">
        <f t="shared" si="1"/>
        <v>53</v>
      </c>
      <c r="R12" s="162">
        <f t="shared" si="2"/>
        <v>75</v>
      </c>
      <c r="S12" s="13"/>
      <c r="T12" s="6"/>
      <c r="U12" s="6"/>
      <c r="V12" s="6"/>
      <c r="W12" s="6"/>
      <c r="X12" s="6"/>
      <c r="Y12" s="6"/>
      <c r="Z12" s="6"/>
      <c r="AA12" s="6"/>
      <c r="AB12" s="6"/>
      <c r="AC12" s="71"/>
      <c r="AD12" s="6"/>
      <c r="AE12" s="6"/>
      <c r="AF12" s="63"/>
      <c r="AG12" s="6"/>
      <c r="AH12" s="6"/>
      <c r="AI12" s="6"/>
      <c r="AJ12" s="6"/>
      <c r="AK12" s="13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ht="12.75" customHeight="1">
      <c r="A13" s="64" t="s">
        <v>209</v>
      </c>
      <c r="B13" s="176" t="s">
        <v>31</v>
      </c>
      <c r="C13" s="155" t="str">
        <f>U6</f>
        <v>Swieqi Phoenix Block N' Roll</v>
      </c>
      <c r="D13" s="156" t="str">
        <f>U8</f>
        <v>Swieqi Phoenix Challengers</v>
      </c>
      <c r="E13" s="30">
        <f t="shared" si="3"/>
        <v>0</v>
      </c>
      <c r="F13" s="30">
        <f t="shared" si="0"/>
        <v>0</v>
      </c>
      <c r="G13" s="64"/>
      <c r="H13" s="64"/>
      <c r="I13" s="64"/>
      <c r="J13" s="64"/>
      <c r="K13" s="64"/>
      <c r="L13" s="64"/>
      <c r="M13" s="162"/>
      <c r="N13" s="162"/>
      <c r="O13" s="162"/>
      <c r="P13" s="162"/>
      <c r="Q13" s="162">
        <f t="shared" si="1"/>
        <v>0</v>
      </c>
      <c r="R13" s="162">
        <f t="shared" si="2"/>
        <v>0</v>
      </c>
      <c r="S13" s="13"/>
      <c r="T13" s="6"/>
      <c r="U13" s="149"/>
      <c r="V13" s="6"/>
      <c r="W13" s="6"/>
      <c r="X13" s="6"/>
      <c r="Y13" s="6"/>
      <c r="Z13" s="6"/>
      <c r="AA13" s="6"/>
      <c r="AB13" s="6"/>
      <c r="AC13" s="71"/>
      <c r="AD13" s="6"/>
      <c r="AE13" s="6"/>
      <c r="AF13" s="63"/>
      <c r="AG13" s="6"/>
      <c r="AH13" s="6"/>
      <c r="AI13" s="6"/>
      <c r="AJ13" s="6"/>
      <c r="AK13" s="13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ht="12.75" customHeight="1">
      <c r="A14" s="64" t="s">
        <v>210</v>
      </c>
      <c r="B14" s="176" t="s">
        <v>31</v>
      </c>
      <c r="C14" s="156" t="str">
        <f>U5</f>
        <v>Flyers</v>
      </c>
      <c r="D14" s="155" t="str">
        <f>U4</f>
        <v>BKVC</v>
      </c>
      <c r="E14" s="30">
        <f t="shared" si="3"/>
        <v>0</v>
      </c>
      <c r="F14" s="30">
        <f t="shared" si="0"/>
        <v>0</v>
      </c>
      <c r="G14" s="64"/>
      <c r="H14" s="64"/>
      <c r="I14" s="64"/>
      <c r="J14" s="64"/>
      <c r="K14" s="64"/>
      <c r="L14" s="64"/>
      <c r="M14" s="162"/>
      <c r="N14" s="162"/>
      <c r="O14" s="162"/>
      <c r="P14" s="162"/>
      <c r="Q14" s="162">
        <f t="shared" si="1"/>
        <v>0</v>
      </c>
      <c r="R14" s="162">
        <f t="shared" si="2"/>
        <v>0</v>
      </c>
      <c r="S14" s="13"/>
      <c r="T14" s="6"/>
      <c r="U14" s="151"/>
      <c r="V14" s="6"/>
      <c r="W14" s="6"/>
      <c r="X14" s="6"/>
      <c r="Y14" s="6"/>
      <c r="Z14" s="6"/>
      <c r="AA14" s="6"/>
      <c r="AB14" s="6"/>
      <c r="AC14" s="71"/>
      <c r="AD14" s="6"/>
      <c r="AE14" s="6"/>
      <c r="AF14" s="63"/>
      <c r="AG14" s="6"/>
      <c r="AH14" s="6"/>
      <c r="AI14" s="6"/>
      <c r="AJ14" s="6"/>
      <c r="AK14" s="13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ht="12.75" customHeight="1">
      <c r="A15" s="64" t="s">
        <v>211</v>
      </c>
      <c r="B15" s="176" t="s">
        <v>31</v>
      </c>
      <c r="C15" s="156" t="str">
        <f>U3</f>
        <v>Fleur de Lys</v>
      </c>
      <c r="D15" s="155" t="str">
        <f>U6</f>
        <v>Swieqi Phoenix Block N' Roll</v>
      </c>
      <c r="E15" s="30">
        <f t="shared" si="3"/>
        <v>0</v>
      </c>
      <c r="F15" s="30">
        <f t="shared" si="0"/>
        <v>0</v>
      </c>
      <c r="G15" s="64"/>
      <c r="H15" s="64"/>
      <c r="I15" s="64"/>
      <c r="J15" s="64"/>
      <c r="K15" s="64"/>
      <c r="L15" s="64"/>
      <c r="M15" s="162"/>
      <c r="N15" s="162"/>
      <c r="O15" s="162"/>
      <c r="P15" s="162"/>
      <c r="Q15" s="162">
        <f t="shared" si="1"/>
        <v>0</v>
      </c>
      <c r="R15" s="162">
        <f t="shared" si="2"/>
        <v>0</v>
      </c>
      <c r="S15" s="13"/>
      <c r="T15" s="6"/>
      <c r="U15" s="245"/>
      <c r="V15" s="6"/>
      <c r="W15" s="6"/>
      <c r="X15" s="6"/>
      <c r="Y15" s="6"/>
      <c r="Z15" s="6"/>
      <c r="AA15" s="6"/>
      <c r="AB15" s="6"/>
      <c r="AC15" s="71"/>
      <c r="AD15" s="6"/>
      <c r="AE15" s="6"/>
      <c r="AF15" s="63"/>
      <c r="AG15" s="6"/>
      <c r="AH15" s="6"/>
      <c r="AI15" s="6"/>
      <c r="AJ15" s="6"/>
      <c r="AK15" s="13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ht="12.75" customHeight="1">
      <c r="A16" s="64" t="s">
        <v>212</v>
      </c>
      <c r="B16" s="176" t="s">
        <v>31</v>
      </c>
      <c r="C16" s="156" t="str">
        <f>U4</f>
        <v>BKVC</v>
      </c>
      <c r="D16" s="155" t="str">
        <f>U8</f>
        <v>Swieqi Phoenix Challengers</v>
      </c>
      <c r="E16" s="30">
        <f t="shared" si="3"/>
        <v>0</v>
      </c>
      <c r="F16" s="30">
        <f t="shared" si="0"/>
        <v>0</v>
      </c>
      <c r="G16" s="64"/>
      <c r="H16" s="64"/>
      <c r="I16" s="64"/>
      <c r="J16" s="64"/>
      <c r="K16" s="64"/>
      <c r="L16" s="64"/>
      <c r="M16" s="162"/>
      <c r="N16" s="162"/>
      <c r="O16" s="162"/>
      <c r="P16" s="162"/>
      <c r="Q16" s="162">
        <f t="shared" si="1"/>
        <v>0</v>
      </c>
      <c r="R16" s="162">
        <f t="shared" si="2"/>
        <v>0</v>
      </c>
      <c r="S16" s="13"/>
      <c r="T16" s="6"/>
      <c r="U16" s="151"/>
      <c r="V16" s="6"/>
      <c r="W16" s="6"/>
      <c r="X16" s="6"/>
      <c r="Y16" s="6"/>
      <c r="Z16" s="6"/>
      <c r="AA16" s="6"/>
      <c r="AB16" s="6"/>
      <c r="AC16" s="71"/>
      <c r="AD16" s="6"/>
      <c r="AE16" s="6"/>
      <c r="AF16" s="63"/>
      <c r="AG16" s="6"/>
      <c r="AH16" s="6"/>
      <c r="AI16" s="6"/>
      <c r="AJ16" s="6"/>
      <c r="AK16" s="13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ht="12.75" customHeight="1">
      <c r="A17" s="64" t="s">
        <v>213</v>
      </c>
      <c r="B17" s="176" t="s">
        <v>31</v>
      </c>
      <c r="C17" s="156" t="str">
        <f>U7</f>
        <v>Paola</v>
      </c>
      <c r="D17" s="155" t="str">
        <f>U5</f>
        <v>Flyers</v>
      </c>
      <c r="E17" s="30">
        <f t="shared" si="3"/>
        <v>0</v>
      </c>
      <c r="F17" s="30">
        <f t="shared" si="0"/>
        <v>0</v>
      </c>
      <c r="G17" s="64"/>
      <c r="H17" s="64"/>
      <c r="I17" s="64"/>
      <c r="J17" s="64"/>
      <c r="K17" s="64"/>
      <c r="L17" s="64"/>
      <c r="M17" s="162"/>
      <c r="N17" s="162"/>
      <c r="O17" s="162"/>
      <c r="P17" s="162"/>
      <c r="Q17" s="162">
        <f t="shared" si="1"/>
        <v>0</v>
      </c>
      <c r="R17" s="162">
        <f t="shared" si="2"/>
        <v>0</v>
      </c>
      <c r="S17" s="13"/>
      <c r="T17" s="6"/>
      <c r="U17" s="151"/>
      <c r="V17" s="6"/>
      <c r="W17" s="6"/>
      <c r="X17" s="6"/>
      <c r="Y17" s="6"/>
      <c r="Z17" s="6"/>
      <c r="AA17" s="6"/>
      <c r="AB17" s="6"/>
      <c r="AC17" s="71"/>
      <c r="AD17" s="6"/>
      <c r="AE17" s="6"/>
      <c r="AF17" s="63"/>
      <c r="AG17" s="6"/>
      <c r="AH17" s="6"/>
      <c r="AI17" s="6"/>
      <c r="AJ17" s="6"/>
      <c r="AK17" s="13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ht="12.75" customHeight="1">
      <c r="A18" s="64" t="s">
        <v>214</v>
      </c>
      <c r="B18" s="176" t="s">
        <v>72</v>
      </c>
      <c r="C18" s="155" t="str">
        <f>U3</f>
        <v>Fleur de Lys</v>
      </c>
      <c r="D18" s="156" t="str">
        <f>U8</f>
        <v>Swieqi Phoenix Challengers</v>
      </c>
      <c r="E18" s="30">
        <f t="shared" si="3"/>
        <v>0</v>
      </c>
      <c r="F18" s="30">
        <f t="shared" si="0"/>
        <v>0</v>
      </c>
      <c r="G18" s="64"/>
      <c r="H18" s="64"/>
      <c r="I18" s="64"/>
      <c r="J18" s="64"/>
      <c r="K18" s="64"/>
      <c r="L18" s="64"/>
      <c r="M18" s="162"/>
      <c r="N18" s="162"/>
      <c r="O18" s="162"/>
      <c r="P18" s="162"/>
      <c r="Q18" s="162">
        <f t="shared" si="1"/>
        <v>0</v>
      </c>
      <c r="R18" s="162">
        <f t="shared" si="2"/>
        <v>0</v>
      </c>
      <c r="S18" s="13"/>
      <c r="T18" s="6"/>
      <c r="U18" s="151"/>
      <c r="V18" s="6"/>
      <c r="W18" s="6"/>
      <c r="X18" s="6"/>
      <c r="Y18" s="6"/>
      <c r="Z18" s="6"/>
      <c r="AA18" s="6"/>
      <c r="AB18" s="6"/>
      <c r="AC18" s="71"/>
      <c r="AD18" s="6"/>
      <c r="AE18" s="6"/>
      <c r="AF18" s="63"/>
      <c r="AG18" s="6"/>
      <c r="AH18" s="6"/>
      <c r="AI18" s="6"/>
      <c r="AJ18" s="6"/>
      <c r="AK18" s="13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ht="12.75" customHeight="1">
      <c r="A19" s="64" t="s">
        <v>215</v>
      </c>
      <c r="B19" s="176" t="s">
        <v>72</v>
      </c>
      <c r="C19" s="156" t="str">
        <f>U6</f>
        <v>Swieqi Phoenix Block N' Roll</v>
      </c>
      <c r="D19" s="156" t="str">
        <f>U5</f>
        <v>Flyers</v>
      </c>
      <c r="E19" s="30">
        <f t="shared" si="3"/>
        <v>0</v>
      </c>
      <c r="F19" s="30">
        <f t="shared" si="0"/>
        <v>0</v>
      </c>
      <c r="G19" s="64"/>
      <c r="H19" s="64"/>
      <c r="I19" s="64"/>
      <c r="J19" s="64"/>
      <c r="K19" s="64"/>
      <c r="L19" s="64"/>
      <c r="M19" s="162"/>
      <c r="N19" s="162"/>
      <c r="O19" s="162"/>
      <c r="P19" s="162"/>
      <c r="Q19" s="162">
        <f t="shared" si="1"/>
        <v>0</v>
      </c>
      <c r="R19" s="162">
        <f t="shared" si="2"/>
        <v>0</v>
      </c>
      <c r="S19" s="13"/>
      <c r="T19" s="6"/>
      <c r="U19" s="151"/>
      <c r="V19" s="6"/>
      <c r="W19" s="6"/>
      <c r="X19" s="6"/>
      <c r="Y19" s="6"/>
      <c r="Z19" s="6"/>
      <c r="AA19" s="6"/>
      <c r="AB19" s="6"/>
      <c r="AC19" s="71"/>
      <c r="AD19" s="6"/>
      <c r="AE19" s="6"/>
      <c r="AF19" s="63"/>
      <c r="AG19" s="6"/>
      <c r="AH19" s="6"/>
      <c r="AI19" s="6"/>
      <c r="AJ19" s="6"/>
      <c r="AK19" s="13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ht="12.75" customHeight="1">
      <c r="A20" s="64" t="s">
        <v>216</v>
      </c>
      <c r="B20" s="176" t="s">
        <v>72</v>
      </c>
      <c r="C20" s="156" t="str">
        <f>U7</f>
        <v>Paola</v>
      </c>
      <c r="D20" s="155" t="str">
        <f>U4</f>
        <v>BKVC</v>
      </c>
      <c r="E20" s="30">
        <f t="shared" si="3"/>
        <v>0</v>
      </c>
      <c r="F20" s="30">
        <f t="shared" si="0"/>
        <v>0</v>
      </c>
      <c r="G20" s="64"/>
      <c r="H20" s="64"/>
      <c r="I20" s="64"/>
      <c r="J20" s="64"/>
      <c r="K20" s="64"/>
      <c r="L20" s="64"/>
      <c r="M20" s="162"/>
      <c r="N20" s="162"/>
      <c r="O20" s="162"/>
      <c r="P20" s="162"/>
      <c r="Q20" s="162">
        <f t="shared" si="1"/>
        <v>0</v>
      </c>
      <c r="R20" s="162">
        <f t="shared" si="2"/>
        <v>0</v>
      </c>
      <c r="S20" s="13"/>
      <c r="T20" s="6"/>
      <c r="U20" s="149"/>
      <c r="V20" s="6"/>
      <c r="W20" s="6"/>
      <c r="X20" s="6"/>
      <c r="Y20" s="6"/>
      <c r="Z20" s="6"/>
      <c r="AA20" s="6"/>
      <c r="AB20" s="6"/>
      <c r="AC20" s="71"/>
      <c r="AD20" s="6"/>
      <c r="AE20" s="6"/>
      <c r="AF20" s="63"/>
      <c r="AG20" s="6"/>
      <c r="AH20" s="6"/>
      <c r="AI20" s="6"/>
      <c r="AJ20" s="6"/>
      <c r="AK20" s="13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ht="12.75" customHeight="1">
      <c r="A21" s="64" t="s">
        <v>217</v>
      </c>
      <c r="B21" s="176" t="s">
        <v>72</v>
      </c>
      <c r="C21" s="155" t="str">
        <f>U8</f>
        <v>Swieqi Phoenix Challengers</v>
      </c>
      <c r="D21" s="156" t="str">
        <f>U5</f>
        <v>Flyers</v>
      </c>
      <c r="E21" s="30">
        <f t="shared" si="3"/>
        <v>0</v>
      </c>
      <c r="F21" s="30">
        <f t="shared" si="0"/>
        <v>0</v>
      </c>
      <c r="G21" s="64"/>
      <c r="H21" s="64"/>
      <c r="I21" s="64"/>
      <c r="J21" s="64"/>
      <c r="K21" s="64"/>
      <c r="L21" s="64"/>
      <c r="M21" s="162"/>
      <c r="N21" s="162"/>
      <c r="O21" s="162"/>
      <c r="P21" s="162"/>
      <c r="Q21" s="162">
        <f t="shared" si="1"/>
        <v>0</v>
      </c>
      <c r="R21" s="162">
        <f t="shared" si="2"/>
        <v>0</v>
      </c>
      <c r="S21" s="13"/>
      <c r="T21" s="6"/>
      <c r="U21" s="149"/>
      <c r="V21" s="6"/>
      <c r="W21" s="6"/>
      <c r="X21" s="6"/>
      <c r="Y21" s="6"/>
      <c r="Z21" s="6"/>
      <c r="AA21" s="6"/>
      <c r="AB21" s="6"/>
      <c r="AC21" s="71"/>
      <c r="AD21" s="6"/>
      <c r="AE21" s="6"/>
      <c r="AF21" s="63"/>
      <c r="AG21" s="6"/>
      <c r="AH21" s="6"/>
      <c r="AI21" s="6"/>
      <c r="AJ21" s="6"/>
      <c r="AK21" s="13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ht="12.75" customHeight="1">
      <c r="A22" s="64" t="s">
        <v>218</v>
      </c>
      <c r="B22" s="176" t="s">
        <v>72</v>
      </c>
      <c r="C22" s="155" t="str">
        <f>U4</f>
        <v>BKVC</v>
      </c>
      <c r="D22" s="156" t="str">
        <f>U3</f>
        <v>Fleur de Lys</v>
      </c>
      <c r="E22" s="30">
        <f t="shared" si="3"/>
        <v>0</v>
      </c>
      <c r="F22" s="30">
        <f t="shared" si="0"/>
        <v>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62">
        <f t="shared" si="1"/>
        <v>0</v>
      </c>
      <c r="R22" s="162">
        <f t="shared" si="2"/>
        <v>0</v>
      </c>
      <c r="S22" s="13"/>
      <c r="T22" s="6"/>
      <c r="U22" s="149"/>
      <c r="V22" s="6"/>
      <c r="W22" s="6"/>
      <c r="X22" s="6"/>
      <c r="Y22" s="6"/>
      <c r="Z22" s="6"/>
      <c r="AA22" s="6"/>
      <c r="AB22" s="6"/>
      <c r="AC22" s="71"/>
      <c r="AD22" s="6"/>
      <c r="AE22" s="6"/>
      <c r="AF22" s="63"/>
      <c r="AG22" s="6"/>
      <c r="AH22" s="6"/>
      <c r="AI22" s="6"/>
      <c r="AJ22" s="6"/>
      <c r="AK22" s="13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ht="12.75" customHeight="1">
      <c r="A23" s="162" t="s">
        <v>254</v>
      </c>
      <c r="B23" s="176" t="s">
        <v>72</v>
      </c>
      <c r="C23" s="177" t="str">
        <f>U6</f>
        <v>Swieqi Phoenix Block N' Roll</v>
      </c>
      <c r="D23" s="178" t="str">
        <f>U7</f>
        <v>Paola</v>
      </c>
      <c r="E23" s="30">
        <f t="shared" si="3"/>
        <v>0</v>
      </c>
      <c r="F23" s="30">
        <f t="shared" si="0"/>
        <v>0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62">
        <f t="shared" si="1"/>
        <v>0</v>
      </c>
      <c r="R23" s="162">
        <f t="shared" si="2"/>
        <v>0</v>
      </c>
      <c r="S23" s="13"/>
      <c r="T23" s="6"/>
      <c r="U23" s="149"/>
      <c r="V23" s="6"/>
      <c r="W23" s="6"/>
      <c r="X23" s="6"/>
      <c r="Y23" s="6"/>
      <c r="Z23" s="6"/>
      <c r="AA23" s="6"/>
      <c r="AB23" s="6"/>
      <c r="AC23" s="71"/>
      <c r="AD23" s="6"/>
      <c r="AE23" s="6"/>
      <c r="AF23" s="63"/>
      <c r="AG23" s="6"/>
      <c r="AH23" s="6"/>
      <c r="AI23" s="6"/>
      <c r="AJ23" s="6"/>
      <c r="AK23" s="13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18" ht="15" customHeight="1">
      <c r="A24" s="162" t="s">
        <v>255</v>
      </c>
      <c r="B24" s="176" t="s">
        <v>72</v>
      </c>
      <c r="C24" s="177" t="str">
        <f>U5</f>
        <v>Flyers</v>
      </c>
      <c r="D24" s="178" t="str">
        <f>U3</f>
        <v>Fleur de Lys</v>
      </c>
      <c r="E24" s="30">
        <f t="shared" si="3"/>
        <v>0</v>
      </c>
      <c r="F24" s="30">
        <f t="shared" si="0"/>
        <v>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62">
        <f t="shared" si="1"/>
        <v>0</v>
      </c>
      <c r="R24" s="162">
        <f t="shared" si="2"/>
        <v>0</v>
      </c>
    </row>
    <row r="25" spans="1:18" ht="15" customHeight="1">
      <c r="A25" s="162" t="s">
        <v>256</v>
      </c>
      <c r="B25" s="176" t="s">
        <v>72</v>
      </c>
      <c r="C25" s="177" t="str">
        <f>U7</f>
        <v>Paola</v>
      </c>
      <c r="D25" s="178" t="str">
        <f>U8</f>
        <v>Swieqi Phoenix Challengers</v>
      </c>
      <c r="E25" s="30">
        <f t="shared" si="3"/>
        <v>0</v>
      </c>
      <c r="F25" s="30">
        <f t="shared" si="0"/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62">
        <f t="shared" si="1"/>
        <v>0</v>
      </c>
      <c r="R25" s="162">
        <f t="shared" si="2"/>
        <v>0</v>
      </c>
    </row>
    <row r="26" spans="1:18" ht="15" customHeight="1">
      <c r="A26" s="162" t="s">
        <v>257</v>
      </c>
      <c r="B26" s="176" t="s">
        <v>72</v>
      </c>
      <c r="C26" s="177" t="str">
        <f>U4</f>
        <v>BKVC</v>
      </c>
      <c r="D26" s="178" t="str">
        <f>U6</f>
        <v>Swieqi Phoenix Block N' Roll</v>
      </c>
      <c r="E26" s="30">
        <f t="shared" si="3"/>
        <v>0</v>
      </c>
      <c r="F26" s="30">
        <f t="shared" si="0"/>
        <v>0</v>
      </c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62">
        <f t="shared" si="1"/>
        <v>0</v>
      </c>
      <c r="R26" s="162">
        <f t="shared" si="2"/>
        <v>0</v>
      </c>
    </row>
    <row r="27" spans="1:18" ht="15" customHeight="1">
      <c r="A27" s="162" t="s">
        <v>258</v>
      </c>
      <c r="B27" s="176" t="s">
        <v>72</v>
      </c>
      <c r="C27" s="173" t="str">
        <f>U3</f>
        <v>Fleur de Lys</v>
      </c>
      <c r="D27" s="173" t="str">
        <f>U7</f>
        <v>Paola</v>
      </c>
      <c r="E27" s="30">
        <f t="shared" si="3"/>
        <v>0</v>
      </c>
      <c r="F27" s="30">
        <f t="shared" si="0"/>
        <v>0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62">
        <f t="shared" si="1"/>
        <v>0</v>
      </c>
      <c r="R27" s="162">
        <f t="shared" si="2"/>
        <v>0</v>
      </c>
    </row>
    <row r="28" spans="1:18" ht="15" customHeight="1">
      <c r="A28" s="162" t="s">
        <v>259</v>
      </c>
      <c r="B28" s="181" t="s">
        <v>72</v>
      </c>
      <c r="C28" s="173" t="str">
        <f>U8</f>
        <v>Swieqi Phoenix Challengers</v>
      </c>
      <c r="D28" s="173" t="str">
        <f>U6</f>
        <v>Swieqi Phoenix Block N' Roll</v>
      </c>
      <c r="E28" s="30">
        <f t="shared" si="3"/>
        <v>0</v>
      </c>
      <c r="F28" s="30">
        <f t="shared" si="0"/>
        <v>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62">
        <f t="shared" si="1"/>
        <v>0</v>
      </c>
      <c r="R28" s="162">
        <f t="shared" si="2"/>
        <v>0</v>
      </c>
    </row>
    <row r="29" spans="1:18" ht="15" customHeight="1">
      <c r="A29" s="176" t="s">
        <v>260</v>
      </c>
      <c r="B29" s="152" t="s">
        <v>72</v>
      </c>
      <c r="C29" s="173" t="str">
        <f>U4</f>
        <v>BKVC</v>
      </c>
      <c r="D29" s="173" t="str">
        <f>U5</f>
        <v>Flyers</v>
      </c>
      <c r="E29" s="30">
        <f t="shared" si="3"/>
        <v>0</v>
      </c>
      <c r="F29" s="30">
        <f t="shared" si="0"/>
        <v>0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62">
        <f t="shared" si="1"/>
        <v>0</v>
      </c>
      <c r="R29" s="162">
        <f t="shared" si="2"/>
        <v>0</v>
      </c>
    </row>
    <row r="30" spans="1:18" ht="15" customHeight="1">
      <c r="A30" s="176" t="s">
        <v>261</v>
      </c>
      <c r="B30" s="152" t="s">
        <v>72</v>
      </c>
      <c r="C30" s="173" t="str">
        <f>U6</f>
        <v>Swieqi Phoenix Block N' Roll</v>
      </c>
      <c r="D30" s="173" t="str">
        <f>U3</f>
        <v>Fleur de Lys</v>
      </c>
      <c r="E30" s="30">
        <f t="shared" si="3"/>
        <v>0</v>
      </c>
      <c r="F30" s="30">
        <f t="shared" si="0"/>
        <v>0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62">
        <f t="shared" si="1"/>
        <v>0</v>
      </c>
      <c r="R30" s="162">
        <f t="shared" si="2"/>
        <v>0</v>
      </c>
    </row>
    <row r="31" spans="1:18" ht="15" customHeight="1">
      <c r="A31" s="176" t="s">
        <v>262</v>
      </c>
      <c r="B31" s="152" t="s">
        <v>72</v>
      </c>
      <c r="C31" s="173" t="str">
        <f>U8</f>
        <v>Swieqi Phoenix Challengers</v>
      </c>
      <c r="D31" s="173" t="str">
        <f>U4</f>
        <v>BKVC</v>
      </c>
      <c r="E31" s="30">
        <f t="shared" si="3"/>
        <v>0</v>
      </c>
      <c r="F31" s="30">
        <f t="shared" si="0"/>
        <v>0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62">
        <f t="shared" si="1"/>
        <v>0</v>
      </c>
      <c r="R31" s="162">
        <f t="shared" si="2"/>
        <v>0</v>
      </c>
    </row>
    <row r="32" spans="1:18" ht="15" customHeight="1">
      <c r="A32" s="176" t="s">
        <v>263</v>
      </c>
      <c r="B32" s="152" t="s">
        <v>72</v>
      </c>
      <c r="C32" s="173" t="str">
        <f>U5</f>
        <v>Flyers</v>
      </c>
      <c r="D32" s="173" t="str">
        <f>U7</f>
        <v>Paola</v>
      </c>
      <c r="E32" s="30">
        <f t="shared" si="3"/>
        <v>0</v>
      </c>
      <c r="F32" s="30">
        <f t="shared" si="0"/>
        <v>0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62">
        <f t="shared" si="1"/>
        <v>0</v>
      </c>
      <c r="R32" s="162">
        <f t="shared" si="2"/>
        <v>0</v>
      </c>
    </row>
  </sheetData>
  <sheetProtection/>
  <mergeCells count="14">
    <mergeCell ref="C1:D1"/>
    <mergeCell ref="E1:F1"/>
    <mergeCell ref="G1:R1"/>
    <mergeCell ref="W1:Z1"/>
    <mergeCell ref="AA1:AC1"/>
    <mergeCell ref="AD1:AF1"/>
    <mergeCell ref="E2:F2"/>
    <mergeCell ref="G2:H2"/>
    <mergeCell ref="I2:J2"/>
    <mergeCell ref="K2:L2"/>
    <mergeCell ref="Q2:R2"/>
    <mergeCell ref="AG1:AJ1"/>
    <mergeCell ref="M2:N2"/>
    <mergeCell ref="O2:P2"/>
  </mergeCells>
  <printOptions/>
  <pageMargins left="0.7" right="0.7" top="0.75" bottom="0.7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A1:AP44"/>
  <sheetViews>
    <sheetView zoomScale="85" zoomScaleNormal="85" zoomScalePageLayoutView="0" workbookViewId="0" topLeftCell="A1">
      <selection activeCell="H48" sqref="H48"/>
    </sheetView>
  </sheetViews>
  <sheetFormatPr defaultColWidth="14.421875" defaultRowHeight="15" customHeight="1"/>
  <cols>
    <col min="1" max="1" width="9.57421875" style="84" bestFit="1" customWidth="1"/>
    <col min="2" max="2" width="11.7109375" style="84" customWidth="1"/>
    <col min="3" max="4" width="28.8515625" style="84" bestFit="1" customWidth="1"/>
    <col min="5" max="14" width="5.7109375" style="84" customWidth="1"/>
    <col min="15" max="15" width="4.140625" style="84" customWidth="1"/>
    <col min="16" max="16" width="3.28125" style="84" customWidth="1"/>
    <col min="17" max="17" width="28.421875" style="84" bestFit="1" customWidth="1"/>
    <col min="18" max="18" width="9.28125" style="84" bestFit="1" customWidth="1"/>
    <col min="19" max="19" width="5.8515625" style="84" bestFit="1" customWidth="1"/>
    <col min="20" max="20" width="5.7109375" style="84" bestFit="1" customWidth="1"/>
    <col min="21" max="21" width="5.140625" style="84" bestFit="1" customWidth="1"/>
    <col min="22" max="23" width="5.7109375" style="84" bestFit="1" customWidth="1"/>
    <col min="24" max="24" width="5.140625" style="84" bestFit="1" customWidth="1"/>
    <col min="25" max="25" width="6.28125" style="84" bestFit="1" customWidth="1"/>
    <col min="26" max="26" width="5.7109375" style="84" bestFit="1" customWidth="1"/>
    <col min="27" max="27" width="5.140625" style="84" bestFit="1" customWidth="1"/>
    <col min="28" max="28" width="6.28125" style="84" bestFit="1" customWidth="1"/>
    <col min="29" max="29" width="5.00390625" style="84" customWidth="1"/>
    <col min="30" max="30" width="4.8515625" style="84" customWidth="1"/>
    <col min="31" max="31" width="4.421875" style="84" customWidth="1"/>
    <col min="32" max="32" width="4.8515625" style="84" customWidth="1"/>
    <col min="33" max="42" width="11.421875" style="84" customWidth="1"/>
    <col min="43" max="16384" width="14.421875" style="84" customWidth="1"/>
  </cols>
  <sheetData>
    <row r="1" spans="1:42" ht="12.75" customHeight="1">
      <c r="A1" s="64"/>
      <c r="B1" s="64"/>
      <c r="C1" s="308" t="s">
        <v>1</v>
      </c>
      <c r="D1" s="303"/>
      <c r="E1" s="309"/>
      <c r="F1" s="303"/>
      <c r="G1" s="308" t="s">
        <v>3</v>
      </c>
      <c r="H1" s="300"/>
      <c r="I1" s="300"/>
      <c r="J1" s="300"/>
      <c r="K1" s="300"/>
      <c r="L1" s="300"/>
      <c r="M1" s="300"/>
      <c r="N1" s="303"/>
      <c r="O1" s="6"/>
      <c r="P1" s="7"/>
      <c r="Q1" s="7" t="s">
        <v>5</v>
      </c>
      <c r="R1" s="7" t="s">
        <v>5</v>
      </c>
      <c r="S1" s="312" t="s">
        <v>6</v>
      </c>
      <c r="T1" s="300"/>
      <c r="U1" s="300"/>
      <c r="V1" s="303"/>
      <c r="W1" s="317" t="s">
        <v>7</v>
      </c>
      <c r="X1" s="300"/>
      <c r="Y1" s="303"/>
      <c r="Z1" s="317" t="s">
        <v>8</v>
      </c>
      <c r="AA1" s="300"/>
      <c r="AB1" s="300"/>
      <c r="AC1" s="318" t="s">
        <v>9</v>
      </c>
      <c r="AD1" s="321"/>
      <c r="AE1" s="321"/>
      <c r="AF1" s="321"/>
      <c r="AG1" s="13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2.75" customHeight="1">
      <c r="A2" s="17" t="s">
        <v>10</v>
      </c>
      <c r="B2" s="17" t="s">
        <v>11</v>
      </c>
      <c r="C2" s="17" t="s">
        <v>12</v>
      </c>
      <c r="D2" s="17" t="s">
        <v>13</v>
      </c>
      <c r="E2" s="308" t="s">
        <v>7</v>
      </c>
      <c r="F2" s="303"/>
      <c r="G2" s="313">
        <v>1</v>
      </c>
      <c r="H2" s="303"/>
      <c r="I2" s="308">
        <v>2</v>
      </c>
      <c r="J2" s="303"/>
      <c r="K2" s="313">
        <v>3</v>
      </c>
      <c r="L2" s="303"/>
      <c r="M2" s="308" t="s">
        <v>15</v>
      </c>
      <c r="N2" s="303"/>
      <c r="O2" s="6"/>
      <c r="P2" s="7" t="s">
        <v>16</v>
      </c>
      <c r="Q2" s="7" t="s">
        <v>17</v>
      </c>
      <c r="R2" s="7" t="s">
        <v>8</v>
      </c>
      <c r="S2" s="21" t="s">
        <v>15</v>
      </c>
      <c r="T2" s="22" t="s">
        <v>18</v>
      </c>
      <c r="U2" s="22" t="s">
        <v>19</v>
      </c>
      <c r="V2" s="7" t="s">
        <v>20</v>
      </c>
      <c r="W2" s="22" t="s">
        <v>18</v>
      </c>
      <c r="X2" s="7" t="s">
        <v>19</v>
      </c>
      <c r="Y2" s="23" t="s">
        <v>21</v>
      </c>
      <c r="Z2" s="22" t="s">
        <v>18</v>
      </c>
      <c r="AA2" s="7" t="s">
        <v>19</v>
      </c>
      <c r="AB2" s="23" t="s">
        <v>21</v>
      </c>
      <c r="AC2" s="91" t="s">
        <v>151</v>
      </c>
      <c r="AD2" s="91" t="s">
        <v>152</v>
      </c>
      <c r="AE2" s="91" t="s">
        <v>153</v>
      </c>
      <c r="AF2" s="91" t="s">
        <v>154</v>
      </c>
      <c r="AG2" s="13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2.75" customHeight="1">
      <c r="A3" s="64" t="s">
        <v>157</v>
      </c>
      <c r="B3" s="64" t="s">
        <v>31</v>
      </c>
      <c r="C3" s="92" t="str">
        <f>Q5</f>
        <v>Paola</v>
      </c>
      <c r="D3" s="92" t="str">
        <f>Q3</f>
        <v>BKVC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13"/>
      <c r="P3" s="17">
        <v>1</v>
      </c>
      <c r="Q3" s="87" t="s">
        <v>223</v>
      </c>
      <c r="R3" s="86"/>
      <c r="S3" s="64" t="e">
        <f aca="true" t="shared" si="0" ref="S3:S8">T3+U3+V3</f>
        <v>#REF!</v>
      </c>
      <c r="T3" s="27" t="e">
        <f>COUNTIF($E$6,"=2")+COUNTIF($F$9,"=2")+COUNTIF($F$14,"=2")+COUNTIF($F$17,"=2")+COUNTIF($F$22,"=2")+COUNTIF($F$23,"=2")+COUNTIF($F$28,"=2")+COUNTIF($F$34,"=2")+COUNTIF($E$37,"=2")+COUNTIF($E$42,"=2")+COUNTIF(#REF!,"=2")+COUNTIF(#REF!,"=2")+COUNTIF(#REF!,"=2")+COUNTIF(#REF!,"=2")</f>
        <v>#REF!</v>
      </c>
      <c r="U3" s="27" t="e">
        <f>SUM(IF($E$6&lt;$F$6,1,0))+SUM(IF($F$9&lt;$E$9,1,0))+SUM(IF($F$14&lt;$E$14,1,0))+SUM(IF($F$17&lt;$E$17,1,0))+SUM(IF($F$22&lt;$E$22,1,0))+SUM(IF($F$23&lt;$E$23,1,0))+SUM(IF($F$28&lt;$E$28,1,0))+SUM(IF($F$34&lt;$E$34,1,0))+SUM(IF($E$37&lt;$F$37,1,0))+SUM(IF($E$42&lt;$F$42,1,0))+SUM(IF(#REF!&lt;#REF!,1,0))+SUM(IF(#REF!&lt;#REF!,1,0))+SUM(IF(#REF!&lt;#REF!,1,0))+SUM(IF(#REF!&lt;#REF!,1,0))</f>
        <v>#REF!</v>
      </c>
      <c r="V3" s="43"/>
      <c r="W3" s="27" t="e">
        <f>$E$6+$F$9+$F$14+$F$17+$F$22+$F$23+$F$28+$F$34+$E$37+$E$42+#REF!+#REF!+#REF!+#REF!</f>
        <v>#REF!</v>
      </c>
      <c r="X3" s="27" t="e">
        <f>$F$6+$E$9+$E$14+$E$17+$E$22+$E$23+$E$28+$E$34+$F$37+$F$42+#REF!+#REF!+#REF!+#REF!</f>
        <v>#REF!</v>
      </c>
      <c r="Y3" s="34" t="e">
        <f aca="true" t="shared" si="1" ref="Y3:Y8">IF(X3=0,"MAX",W3/X3)</f>
        <v>#REF!</v>
      </c>
      <c r="Z3" s="27" t="e">
        <f>$M$6+$N$9+$N$14+$N$17+$N$22+$N$23+$N$28+$N$34+$M$37+$M$42+#REF!+#REF!+#REF!+#REF!</f>
        <v>#REF!</v>
      </c>
      <c r="AA3" s="27" t="e">
        <f>$N$6+$M$9+$M$14+$M$17+$M$22+$M$23+$M$28+$M$34+$N$37+$N$42+#REF!+#REF!+#REF!+#REF!</f>
        <v>#REF!</v>
      </c>
      <c r="AB3" s="34" t="e">
        <f aca="true" t="shared" si="2" ref="AB3:AB8">IF(AA3=0,"MAX",Z3/AA3)</f>
        <v>#REF!</v>
      </c>
      <c r="AC3" s="27" t="e">
        <f>SUM(IF(AND($E$6=2,$F$6=0),1,0))+SUM(IF(AND($F$9=2,$E$9=0),1,0))+SUM(IF(AND($F$14=2,$E$14=0),1,0))+SUM(IF(AND($F$17=2,$E$17=0),1,0))+SUM(IF(AND($F$22=2,$E$22=0),1,0))+SUM(IF(AND($F$23=2,$E$23=0),1,0))+SUM(IF(AND($F$28=2,$E$28=0),1,0))+SUM(IF(AND($F$34=2,$E$34=0),1,0))+SUM(IF(AND($E$37=2,$F$37=0),1,0))+SUM(IF(AND($E$42=2,$F$42=0),1,0))+SUM(IF(AND(#REF!=2,#REF!=0),1,0))+SUM(IF(AND(#REF!=2,#REF!=0),1,0))+SUM(IF(AND(#REF!=2,#REF!=0),1,0))+SUM(IF(AND(#REF!=2,#REF!=0),1,0))</f>
        <v>#REF!</v>
      </c>
      <c r="AD3" s="27" t="e">
        <f>SUM(IF(AND($E$6=2,$F$6=1),1,0))+SUM(IF(AND($F$9=2,$E$9=1),1,0))+SUM(IF(AND($F$14=2,$E$14=1),1,0))+SUM(IF(AND($F$17=2,$E$17=1),1,0))+SUM(IF(AND($F$22=2,$E$22=1),1,0))+SUM(IF(AND($F$23=2,$E$23=1),1,0))+SUM(IF(AND($F$28=2,$E$28=1),1,0))+SUM(IF(AND($F$34=2,$E$34=1),1,0))+SUM(IF(AND($E$37=2,$F$37=1),1,0))+SUM(IF(AND($E$42=2,$F$42=1),1,0))+SUM(IF(AND(#REF!=2,#REF!=1),1,0))+SUM(IF(AND(#REF!=2,#REF!=1),1,0))+SUM(IF(AND(#REF!=2,#REF!=1),1,0))+SUM(IF(AND(#REF!=2,#REF!=1),1,0))</f>
        <v>#REF!</v>
      </c>
      <c r="AE3" s="27" t="e">
        <f>SUM(IF(AND($E$6=1,$F$6=2),1,0))+SUM(IF(AND($F$9=1,$E$9=2),1,0))+SUM(IF(AND($F$14=1,$E$14=2),1,0))+SUM(IF(AND($F$17=1,$E$17=2),1,0))+SUM(IF(AND($F$22=1,$E$22=2),1,0))+SUM(IF(AND($F$23=1,$E$23=2),1,0))+SUM(IF(AND($F$28=1,$E$28=2),1,0))+SUM(IF(AND($F$34=1,$E$34=2),1,0))+SUM(IF(AND($E$37=1,$F$37=2),1,0))+SUM(IF(AND($E$42=1,$F$42=2),1,0))+SUM(IF(AND(#REF!=1,#REF!=2),1,0))+SUM(IF(AND(#REF!=1,#REF!=2),1,0))+SUM(IF(AND(#REF!=1,#REF!=2),1,0))+SUM(IF(AND(#REF!=1,#REF!=2),1,0))</f>
        <v>#REF!</v>
      </c>
      <c r="AF3" s="27" t="e">
        <f>SUM(IF(AND($E$6=0,$F$6=2),1,0))+SUM(IF(AND($F$9=0,$E$9=2),1,0))+SUM(IF(AND($F$14=0,$E$14=2),1,0))+SUM(IF(AND($F$17=0,$E$17=2),1,0))+SUM(IF(AND($F$22=1,$E$22=2),1,0))+SUM(IF(AND($F$23=1,$E$23=2),1,0))+SUM(IF(AND($F$28=1,$E$28=2),1,0))+SUM(IF(AND($F$34=1,$E$34=2),1,0))+SUM(IF(AND($E$37=0,$F$37=2),1,0))+SUM(IF(AND($E$42=0,$F$42=2),1,0))+SUM(IF(AND(#REF!=0,#REF!=2),1,0))+SUM(IF(AND(#REF!=0,#REF!=2),1,0))+SUM(IF(AND(#REF!=0,#REF!=2),1,0))+SUM(IF(AND(#REF!=0,#REF!=2),1,0))</f>
        <v>#REF!</v>
      </c>
      <c r="AG3" s="13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2.75" customHeight="1">
      <c r="A4" s="64" t="s">
        <v>158</v>
      </c>
      <c r="B4" s="64" t="s">
        <v>31</v>
      </c>
      <c r="C4" s="92" t="str">
        <f>Q6</f>
        <v>Swieqi Phoenix Young Stars</v>
      </c>
      <c r="D4" s="92" t="str">
        <f>Q7</f>
        <v>Fleur de Lys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13"/>
      <c r="P4" s="17">
        <v>2</v>
      </c>
      <c r="Q4" s="93" t="s">
        <v>224</v>
      </c>
      <c r="R4" s="89"/>
      <c r="S4" s="64" t="e">
        <f t="shared" si="0"/>
        <v>#REF!</v>
      </c>
      <c r="T4" s="27" t="e">
        <f>COUNTIF($F$3,"=2")+COUNTIF($E$8,"=2")+COUNTIF($E$12,"=2")+COUNTIF($E$16,"=2")+COUNTIF($E$20,"=2")+COUNTIF($E$24,"=2")+COUNTIF($E$28,"=2")+COUNTIF($E$31,"=2")+COUNTIF($F$36,"=2")+COUNTIF($F$40,"=2")+COUNTIF($F$44,"=2")+COUNTIF(#REF!,"=2")+COUNTIF(#REF!,"=2")+COUNTIF(#REF!,"=2")</f>
        <v>#REF!</v>
      </c>
      <c r="U4" s="27" t="e">
        <f>SUM(IF($F$3&lt;$E$3,1,0))+SUM(IF($E$8&lt;$F$8,1,0))+SUM(IF($E$12&lt;$F$12,1,0))+SUM(IF($E$16&lt;$F$16,1,0))+SUM(IF($E$20&lt;$F$20,1,0))+SUM(IF($E$24&lt;$F$24,1,0))+SUM(IF($E$28&lt;$F$28,1,0))+SUM(IF($E$31&lt;$F$31,1,0))+SUM(IF($F$36&lt;$E$36,1,0))+SUM(IF($F$40&lt;$E$40,1,0))+SUM(IF($F$44&lt;$E$44,1,0))+SUM(IF(#REF!&lt;#REF!,1,0))+SUM(IF(#REF!&lt;#REF!,1,0))+SUM(IF(#REF!&lt;#REF!,1,0))</f>
        <v>#REF!</v>
      </c>
      <c r="V4" s="43"/>
      <c r="W4" s="27" t="e">
        <f>$F$3+$E$8+$E$12+$E$16+$E$20+$E$24+$E$28+$E$31+$F$36+$F$40+$F$44+#REF!+#REF!+#REF!</f>
        <v>#REF!</v>
      </c>
      <c r="X4" s="27" t="e">
        <f>$E$3+$F$8+$F$12+$F$16+$F$20+$F$24+$F$28+$F$31+$E$36+$E$40+$E$44+#REF!+#REF!+#REF!</f>
        <v>#REF!</v>
      </c>
      <c r="Y4" s="34" t="e">
        <f t="shared" si="1"/>
        <v>#REF!</v>
      </c>
      <c r="Z4" s="27" t="e">
        <f>$N$3+$M$8+$M$12+$M$16+$M$20+$M$24+$M$28+$M$31+$N$36+$N$40+$N$44+#REF!+#REF!+#REF!</f>
        <v>#REF!</v>
      </c>
      <c r="AA4" s="27" t="e">
        <f>$M$3+$N$8+$N$12+$N$16+$N$20+$N$24+$N$28+$N$31+$M$36+$M$40+$M$44+#REF!+#REF!+#REF!</f>
        <v>#REF!</v>
      </c>
      <c r="AB4" s="34" t="e">
        <f t="shared" si="2"/>
        <v>#REF!</v>
      </c>
      <c r="AC4" s="27" t="e">
        <f>SUM(IF(AND($F$3=2,$E$3=0),1,0))+SUM(IF(AND($E$8=2,$F$8=0),1,0))+SUM(IF(AND($E$12=2,$F$12=0),1,0))+SUM(IF(AND($E$16=2,$F$16=0),1,0))+SUM(IF(AND($E$20=2,$F$20=0),1,0))+SUM(IF(AND($E$24=2,$F$24=0),1,0))+SUM(IF(AND($E$28=2,$F$28=0),1,0))+SUM(IF(AND($E$31=2,$F$31=0),1,0))+SUM(IF(AND($F$36=2,$E$36=0),1,0))+SUM(IF(AND($F$40=2,$E$40=0),1,0))+SUM(IF(AND($F$44=2,$E$44=0),1,0))+SUM(IF(AND(#REF!=2,#REF!=0),1,0))+SUM(IF(AND(#REF!=2,#REF!=0),1,0))+SUM(IF(AND(#REF!=2,#REF!=0),1,0))</f>
        <v>#REF!</v>
      </c>
      <c r="AD4" s="27" t="e">
        <f>SUM(IF(AND($F$3=2,$E$3=1),1,0))+SUM(IF(AND($E$8=2,$F$8=1),1,0))+SUM(IF(AND($E$12=2,$F$12=1),1,0))+SUM(IF(AND($E$16=2,$F$16=1),1,0))+SUM(IF(AND($E$20=2,$F$20=1),1,0))+SUM(IF(AND($E$24=2,$F$24=1),1,0))+SUM(IF(AND($E$28=2,$F$28=1),1,0))+SUM(IF(AND($E$31=2,$F$31=1),1,0))+SUM(IF(AND($F$36=2,$E$36=1),1,0))+SUM(IF(AND($F$40=2,$E$40=1),1,0))+SUM(IF(AND($F$44=2,$E$44=1),1,0))+SUM(IF(AND(#REF!=2,#REF!=1),1,0))+SUM(IF(AND(#REF!=2,#REF!=1),1,0))+SUM(IF(AND(#REF!=2,#REF!=1),1,0))</f>
        <v>#REF!</v>
      </c>
      <c r="AE4" s="27" t="e">
        <f>SUM(IF(AND($F$3=1,$E$3=2),1,0))+SUM(IF(AND($E$8=1,$F$8=2),1,0))+SUM(IF(AND($E$12=1,$F$12=2),1,0))+SUM(IF(AND($E$16=1,$F$16=2),1,0))+SUM(IF(AND($E$20=1,$F$20=2),1,0))+SUM(IF(AND($E$24=1,$F$24=2),1,0))+SUM(IF(AND($E$28=1,$F$28=2),1,0))+SUM(IF(AND($E$31=1,$F$31=2),1,0))+SUM(IF(AND($F$36=1,$E$36=2),1,0))+SUM(IF(AND($F$40=1,$E$40=2),1,0))+SUM(IF(AND($F$44=1,$E$44=2),1,0))+SUM(IF(AND(#REF!=1,#REF!=2),1,0))+SUM(IF(AND(#REF!=1,#REF!=2),1,0))+SUM(IF(AND(#REF!=1,#REF!=2),1,0))</f>
        <v>#REF!</v>
      </c>
      <c r="AF4" s="27" t="e">
        <f>SUM(IF(AND($F$3=0,$E$3=2),1,0))+SUM(IF(AND($E$8=0,$F$8=2),1,0))+SUM(IF(AND($E$12=0,$F$12=2),1,0))+SUM(IF(AND($E$16=0,$F$16=2),1,0))+SUM(IF(AND($E$20=2,$F$20=0),1,0))+SUM(IF(AND($E$24=2,$F$24=0),1,0))+SUM(IF(AND($E$28=2,$F$28=0),1,0))+SUM(IF(AND($E$31=2,$F$31=0),1,0))+SUM(IF(AND($F$36=0,$E$36=2),1,0))+SUM(IF(AND($F$40=0,$E$40=2),1,0))+SUM(IF(AND($F$44=0,$E$44=2),1,0))+SUM(IF(AND(#REF!=0,#REF!=2),1,0))+SUM(IF(AND(#REF!=0,#REF!=2),1,0))+SUM(IF(AND(#REF!=0,#REF!=2),1,0))</f>
        <v>#REF!</v>
      </c>
      <c r="AG4" s="13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12.75" customHeight="1">
      <c r="A5" s="64" t="s">
        <v>159</v>
      </c>
      <c r="B5" s="64" t="s">
        <v>31</v>
      </c>
      <c r="C5" s="92" t="str">
        <f>Q4</f>
        <v>Flyers</v>
      </c>
      <c r="D5" s="92" t="str">
        <f>Q9</f>
        <v>Swieqi Phoenix Ninjas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13"/>
      <c r="P5" s="17">
        <v>3</v>
      </c>
      <c r="Q5" s="87" t="s">
        <v>0</v>
      </c>
      <c r="R5" s="89" t="e">
        <f>AC5*3+AD5*2+AE5*1</f>
        <v>#REF!</v>
      </c>
      <c r="S5" s="64" t="e">
        <f t="shared" si="0"/>
        <v>#REF!</v>
      </c>
      <c r="T5" s="27" t="e">
        <f>COUNTIF($F$5,"=2")+COUNTIF($E$10,"=2")+COUNTIF($E$14,"=2")+COUNTIF($F$16,"=2")+COUNTIF($F$19,"=2")+COUNTIF($F$26,"=2")+COUNTIF($F$29,"=2")+COUNTIF($E$33,"=2")+COUNTIF($F$38,"=2")+COUNTIF($F$42,"=2")+COUNTIF($E$44,"=2")+COUNTIF(#REF!,"=2")+COUNTIF(#REF!,"=2")+COUNTIF(#REF!,"=2")</f>
        <v>#REF!</v>
      </c>
      <c r="U5" s="27" t="e">
        <f>SUM(IF($F$5&lt;$E$5,1,0))+SUM(IF($E$10&lt;$F$10,1,0))+SUM(IF($E$14&lt;$F$14,1,0))+SUM(IF($F$16&lt;$E$16,1,0))+SUM(IF($F$19&lt;$E$19,1,0))+SUM(IF($F$26&lt;$E$26,1,0))+SUM(IF($F$29&lt;$E$29,1,0))+SUM(IF($E$33&lt;$F$33,1,0))+SUM(IF($F$38&lt;$E$38,1,0))+SUM(IF($F$42&lt;$E$42,1,0))+SUM(IF($E$44&lt;$F$44,1,0))+SUM(IF(#REF!&lt;#REF!,1,0))+SUM(IF(#REF!&lt;#REF!,1,0))+SUM(IF(#REF!&lt;#REF!,1,0))</f>
        <v>#REF!</v>
      </c>
      <c r="V5" s="43"/>
      <c r="W5" s="27" t="e">
        <f>$F$5+$E$10+$E$14+$F$16+$F$19+$F$26+$F$29+$E$33+$F$38+$F$42+$E$44+#REF!+#REF!+#REF!</f>
        <v>#REF!</v>
      </c>
      <c r="X5" s="27" t="e">
        <f>$E$5+$F$10+$F$14+$E$16+$E$19+$E$26+$E$29+$F$33+$E$38+$E$42+$F$44+#REF!+#REF!+#REF!</f>
        <v>#REF!</v>
      </c>
      <c r="Y5" s="34" t="e">
        <f t="shared" si="1"/>
        <v>#REF!</v>
      </c>
      <c r="Z5" s="27" t="e">
        <f>$N$5+$M$10+$M$14+$N$16+$N$19+$N$26+$N$29+$M$33+$N$38+$N$42+$M$44+#REF!+#REF!+#REF!</f>
        <v>#REF!</v>
      </c>
      <c r="AA5" s="27" t="e">
        <f>$M$5+$N$10+$N$14+$M$16+$M$19+$M$26+$M$29+$N$33+$M$38+$M$42+$N$44+#REF!+#REF!+#REF!</f>
        <v>#REF!</v>
      </c>
      <c r="AB5" s="34" t="e">
        <f t="shared" si="2"/>
        <v>#REF!</v>
      </c>
      <c r="AC5" s="27" t="e">
        <f>SUM(IF(AND($F$5=2,$E$5=0),1,0))+SUM(IF(AND($E$10=2,$F$10=0),1,0))+SUM(IF(AND($E$14=2,$F$14=0),1,0))+SUM(IF(AND($F$16=2,$E$16=0),1,0))+SUM(IF(AND($F$19=2,$E$19=0),1,0))+SUM(IF(AND($F$26=2,$E$26=0),1,0))+SUM(IF(AND($F$29=2,$E$29=0),1,0))+SUM(IF(AND($E$33=2,$F$33=0),1,0))+SUM(IF(AND($F$38=2,$E$38=0),1,0))+SUM(IF(AND($F$42=2,$E$42=0),1,0))+SUM(IF(AND($E$44=2,$F$44=0),1,0))+SUM(IF(AND(#REF!=2,#REF!=0),1,0))+SUM(IF(AND(#REF!=2,#REF!=0),1,0))+SUM(IF(AND(#REF!=2,#REF!=0),1,0))</f>
        <v>#REF!</v>
      </c>
      <c r="AD5" s="27" t="e">
        <f>SUM(IF(AND($F$5=2,$E$5=1),1,0))+SUM(IF(AND($E$10=2,$F$10=1),1,0))+SUM(IF(AND($E$14=2,$F$14=1),1,0))+SUM(IF(AND($F$16=2,$E$16=1),1,0))+SUM(IF(AND($F$19=2,$E$19=1),1,0))+SUM(IF(AND($F$26=2,$E$26=1),1,0))+SUM(IF(AND($F$29=2,$E$29=1),1,0))+SUM(IF(AND($E$33=2,$F$33=1),1,0))+SUM(IF(AND($F$38=2,$E$38=1),1,0))+SUM(IF(AND($F$42=2,$E$42=1),1,0))+SUM(IF(AND($E$44=2,$F$44=1),1,0))+SUM(IF(AND(#REF!=2,#REF!=1),1,0))+SUM(IF(AND(#REF!=2,#REF!=1),1,0))+SUM(IF(AND(#REF!=2,#REF!=1),1,0))</f>
        <v>#REF!</v>
      </c>
      <c r="AE5" s="27" t="e">
        <f>SUM(IF(AND($F$5=1,$E$5=2),1,0))+SUM(IF(AND($E$10=1,$F$10=2),1,0))+SUM(IF(AND($E$14=1,$F$14=2),1,0))+SUM(IF(AND($F$16=1,$E$16=2),1,0))+SUM(IF(AND($F$19=1,$E$19=2),1,0))+SUM(IF(AND($F$26=1,$E$26=2),1,0))+SUM(IF(AND($F$29=1,$E$29=2),1,0))+SUM(IF(AND($E$33=1,$F$33=2),1,0))+SUM(IF(AND($F$38=1,$E$38=2),1,0))+SUM(IF(AND($F$42=1,$E$42=2),1,0))+SUM(IF(AND($E$44=1,$F$44=2),1,0))+SUM(IF(AND(#REF!=1,#REF!=2),1,0))+SUM(IF(AND(#REF!=1,#REF!=2),1,0))+SUM(IF(AND(#REF!=1,#REF!=2),1,0))</f>
        <v>#REF!</v>
      </c>
      <c r="AF5" s="27" t="e">
        <f>SUM(IF(AND($F$5=0,$E$5=2),1,0))+SUM(IF(AND($E$10=0,$F$10=2),1,0))+SUM(IF(AND($E$14=0,$F$14=2),1,0))+SUM(IF(AND($F$16=0,$E$16=2),1,0))+SUM(IF(AND($F$19=0,$E$19=2),1,0))+SUM(IF(AND($F$26=0,$E$26=2),1,0))+SUM(IF(AND($F$29=0,$E$29=2),1,0))+SUM(IF(AND($E$33=0,$F$33=2),1,0))+SUM(IF(AND($F$38=0,$E$38=2),1,0))+SUM(IF(AND($F$42=0,$E$42=2),1,0))+SUM(IF(AND($E$44=0,$F$44=2),1,0))+SUM(IF(AND(#REF!=0,#REF!=2),1,0))+SUM(IF(AND(#REF!=0,#REF!=2),1,0))+SUM(IF(AND(#REF!=0,#REF!=2),1,0))</f>
        <v>#REF!</v>
      </c>
      <c r="AG5" s="13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2.75" customHeight="1">
      <c r="A6" s="64" t="s">
        <v>160</v>
      </c>
      <c r="B6" s="64" t="s">
        <v>31</v>
      </c>
      <c r="C6" s="92" t="str">
        <f>Q7</f>
        <v>Fleur de Lys</v>
      </c>
      <c r="D6" s="92" t="str">
        <f>Q3</f>
        <v>BKVC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13"/>
      <c r="P6" s="17">
        <v>4</v>
      </c>
      <c r="Q6" s="93" t="s">
        <v>150</v>
      </c>
      <c r="R6" s="89" t="e">
        <f>AC6*3+AD6*2+AE6*1</f>
        <v>#REF!</v>
      </c>
      <c r="S6" s="64" t="e">
        <f t="shared" si="0"/>
        <v>#REF!</v>
      </c>
      <c r="T6" s="27" t="e">
        <f>COUNTIF($E$4,"=2")+COUNTIF($F$7,"=2")+COUNTIF($F$12,"=2")+COUNTIF($E$17,"=2")+COUNTIF($E$21,"=2")+COUNTIF($E$25,"=2")+COUNTIF($E$29,"=2")+COUNTIF($F$32,"=2")+COUNTIF($E$35,"=2")+COUNTIF($E$40,"=2")+COUNTIF(#REF!,"=2")+COUNTIF(#REF!,"=2")+COUNTIF(#REF!,"=2")+COUNTIF(#REF!,"=2")</f>
        <v>#REF!</v>
      </c>
      <c r="U6" s="27" t="e">
        <f>SUM(IF($E$4&lt;$F$4,1,0))+SUM(IF($F$7&lt;$E$7,1,0))+SUM(IF($F$12&lt;$E$12,1,0))+SUM(IF($E$17&lt;$F$17,1,0))+SUM(IF($E$21&lt;$F$21,1,0))+SUM(IF($E$25&lt;$F$25,1,0))+SUM(IF($E$29&lt;$F$29,1,0))+SUM(IF($F$32&lt;$E$32,1,0))+SUM(IF($E$35&lt;$F$35,1,0))+SUM(IF($E$40&lt;$F$40,1,0))+SUM(IF(#REF!&lt;#REF!,1,0))+SUM(IF(#REF!&lt;#REF!,1,0))+SUM(IF(#REF!&lt;#REF!,1,0))+SUM(IF(#REF!&lt;#REF!,1,0))</f>
        <v>#REF!</v>
      </c>
      <c r="V6" s="43"/>
      <c r="W6" s="27" t="e">
        <f>$E$4+$F$7+$F$12+$E$17+$E$21+$E$25+$E$29+$F$32+$E$35+$E$40+#REF!+#REF!+#REF!+#REF!</f>
        <v>#REF!</v>
      </c>
      <c r="X6" s="27" t="e">
        <f>$F$4+$E$7+$E$12+$F$17+$F$21+$F$25+$F$29+$E$32+$F$35+$F$40+#REF!+#REF!+#REF!+#REF!</f>
        <v>#REF!</v>
      </c>
      <c r="Y6" s="34" t="e">
        <f t="shared" si="1"/>
        <v>#REF!</v>
      </c>
      <c r="Z6" s="27" t="e">
        <f>$M$4+$N$7+$N$12+$N$17+$M$21+$M$25+$M$29+$N$32+$M$35+$M$40+#REF!+#REF!+#REF!+#REF!</f>
        <v>#REF!</v>
      </c>
      <c r="AA6" s="27" t="e">
        <f>$N$4+$M$7+$M$12+$M$17+$N$21+$N$25+$N$29+$M$32+$N$35+$N$40+#REF!+#REF!+#REF!+#REF!</f>
        <v>#REF!</v>
      </c>
      <c r="AB6" s="34" t="e">
        <f t="shared" si="2"/>
        <v>#REF!</v>
      </c>
      <c r="AC6" s="27" t="e">
        <f>SUM(IF(AND($E$4=2,$F$4=0),1,0))+SUM(IF(AND($F$7=2,$E$7=0),1,0))+SUM(IF(AND($F$12=2,$E$12=0),1,0))+SUM(IF(AND($E$17=2,$F$17=0),1,0))+SUM(IF(AND($E$21=2,$F$21=0),1,0))+SUM(IF(AND($E$25=2,$F$25=0),1,0))+SUM(IF(AND($E$29=2,$F$29=0),1,0))+SUM(IF(AND($F$32=2,$E$32=0),1,0))+SUM(IF(AND($E$40=2,$F$40=0),1,0))+SUM(IF(AND(#REF!=2,#REF!=0),1,0))+SUM(IF(AND(#REF!=2,#REF!=0),1,0))+SUM(IF(AND(#REF!=2,#REF!=0),1,0))+SUM(IF(AND(#REF!=2,#REF!=0),1,0))</f>
        <v>#REF!</v>
      </c>
      <c r="AD6" s="27" t="e">
        <f>SUM(IF(AND($E$4=2,$F$4=1),1,0))+SUM(IF(AND($F$7=2,$E$7=1),1,0))+SUM(IF(AND($F$12=2,$E$12=1),1,0))+SUM(IF(AND($E$17=2,$F$17=1),1,0))+SUM(IF(AND($E$21=2,$F$21=1),1,0))+SUM(IF(AND($E$25=2,$F$25=1),1,0))+SUM(IF(AND($E$29=2,$F$29=1),1,0))+SUM(IF(AND($F$32=2,$E$32=1),1,0))+SUM(IF(AND($E$40=2,$F$40=1),1,0))+SUM(IF(AND(#REF!=2,#REF!=1),1,0))+SUM(IF(AND(#REF!=2,#REF!=1),1,0))+SUM(IF(AND(#REF!=2,#REF!=1),1,0))+SUM(IF(AND(#REF!=2,#REF!=1),1,0))</f>
        <v>#REF!</v>
      </c>
      <c r="AE6" s="27" t="e">
        <f>SUM(IF(AND($E$4=1,$F$4=2),1,0))+SUM(IF(AND($F$7=1,$E$7=2),1,0))+SUM(IF(AND($F$12=1,$E$12=2),1,0))+SUM(IF(AND($E$17=1,$F$17=2),1,0))+SUM(IF(AND($E$21=1,$F$21=2),1,0))+SUM(IF(AND($E$25=1,$F$25=2),1,0))+SUM(IF(AND($E$29=1,$F$29=2),1,0))+SUM(IF(AND($F$32=1,$E$32=2),1,0))+SUM(IF(AND($E$40=1,$F$40=2),1,0))+SUM(IF(AND(#REF!=1,#REF!=2),1,0))+SUM(IF(AND(#REF!=1,#REF!=2),1,0))+SUM(IF(AND(#REF!=1,#REF!=2),1,0))+SUM(IF(AND(#REF!=1,#REF!=2),1,0))</f>
        <v>#REF!</v>
      </c>
      <c r="AF6" s="27" t="e">
        <f>SUM(IF(AND($E$4=0,$F$4=2),1,0))+SUM(IF(AND($F$7=0,$E$7=2),1,0))+SUM(IF(AND($F$12=0,$E$12=2),1,0))+SUM(IF(AND($E$17=0,$F$17=2),1,0))+SUM(IF(AND($E$21=0,$F$21=2),1,0))+SUM(IF(AND($E$25=0,$F$25=2),1,0))+SUM(IF(AND($E$29=0,$F$29=2),1,0))+SUM(IF(AND($F$32=0,$E$32=2),1,0))+SUM(IF(AND($E$40=0,$F$40=2),1,0))+SUM(IF(AND(#REF!=0,#REF!=2),1,0))+SUM(IF(AND(#REF!=0,#REF!=2),1,0))+SUM(IF(AND(#REF!=0,#REF!=2),1,0))+SUM(IF(AND(#REF!=0,#REF!=2),1,0))</f>
        <v>#REF!</v>
      </c>
      <c r="AG6" s="13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 customHeight="1">
      <c r="A7" s="64" t="s">
        <v>161</v>
      </c>
      <c r="B7" s="64" t="s">
        <v>31</v>
      </c>
      <c r="C7" s="92" t="str">
        <f>Q9</f>
        <v>Swieqi Phoenix Ninjas</v>
      </c>
      <c r="D7" s="92" t="str">
        <f>Q8</f>
        <v>Falcons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13"/>
      <c r="P7" s="17">
        <v>5</v>
      </c>
      <c r="Q7" s="93" t="s">
        <v>147</v>
      </c>
      <c r="R7" s="89" t="e">
        <f>AC7*3+AD7*2+AE7*1</f>
        <v>#REF!</v>
      </c>
      <c r="S7" s="64" t="e">
        <f t="shared" si="0"/>
        <v>#REF!</v>
      </c>
      <c r="T7" s="27" t="e">
        <f>COUNTIF($F$6,"=2")+COUNTIF($F$10,"=2")+COUNTIF($F$13,"=2")+COUNTIF($F$18,"=2")+COUNTIF($F$21,"=2")+COUNTIF($F$24,"=2")+COUNTIF($F$27,"=2")+COUNTIF($E$34,"=2")+COUNTIF($E$38,"=2")+COUNTIF($E$41,"=2")+COUNTIF(#REF!,"=2")+COUNTIF(#REF!,"=2")+COUNTIF(#REF!,"=2")+COUNTIF(#REF!,"=2")</f>
        <v>#REF!</v>
      </c>
      <c r="U7" s="27" t="e">
        <f>SUM(IF($F$6&lt;$E$6,1,0))+SUM(IF($F$10&lt;$E$10,1,0))+SUM(IF($F$13&lt;$E$13,1,0))+SUM(IF($F$18&lt;$E$18,1,0))+SUM(IF($F$21&lt;$E$21,1,0))+SUM(IF($F$24&lt;$E$24,1,0))+SUM(IF($F$27&lt;$E$27,1,0))+SUM(IF($E$34&lt;$F$34,1,0))+SUM(IF($E$38&lt;$F$38,1,0))+SUM(IF($E$41&lt;$F$41,1,0))+SUM(IF(#REF!&lt;#REF!,1,0))+SUM(IF(#REF!&lt;#REF!,1,0))+SUM(IF(#REF!&lt;#REF!,1,0))+SUM(IF(#REF!&lt;#REF!,1,0))</f>
        <v>#REF!</v>
      </c>
      <c r="V7" s="43"/>
      <c r="W7" s="27" t="e">
        <f>$F$6+$F$10+$F$13+$F$18+$F$21+$F$24+$F$27+$E$34+$E$38+$E$41+#REF!+#REF!+#REF!+#REF!</f>
        <v>#REF!</v>
      </c>
      <c r="X7" s="27" t="e">
        <f>$E$6+$E$10+$E$13+$E$18+$E$21+$E$24+$E$27+$F$34+$F$38+$F$41+#REF!+#REF!+#REF!+#REF!</f>
        <v>#REF!</v>
      </c>
      <c r="Y7" s="34" t="e">
        <f t="shared" si="1"/>
        <v>#REF!</v>
      </c>
      <c r="Z7" s="27" t="e">
        <f>$N$6+$N$10+$N$13+$N$18+$N$21+$N$24+$N$27+$M$34+$M$38+$M$41+#REF!+#REF!+#REF!+#REF!</f>
        <v>#REF!</v>
      </c>
      <c r="AA7" s="27" t="e">
        <f>$M$6+$M$10+$M$13+$M$18+$M$21+$M$24+$M$27+$N$34+$N$38+$N$41+#REF!+#REF!+#REF!+#REF!</f>
        <v>#REF!</v>
      </c>
      <c r="AB7" s="34" t="e">
        <f t="shared" si="2"/>
        <v>#REF!</v>
      </c>
      <c r="AC7" s="27" t="e">
        <f>SUM(IF(AND($F$6=2,$E$6=0),1,0))+SUM(IF(AND($F$10=2,$E$10=0),1,0))+SUM(IF(AND($F$13=2,$E$13=0),1,0))+SUM(IF(AND($F$18=2,$E$18=0),1,0))+SUM(IF(AND($F$21=2,$E$21=0),1,0))+SUM(IF(AND($F$24=2,$E$24=0),1,0))+SUM(IF(AND($F$27=2,$E$27=0),1,0))+SUM(IF(AND($E$34=2,$F$34=0),1,0))+SUM(IF(AND($E$38=2,$F$38=0),1,0))+SUM(IF(AND($E$41=2,$F$41=0),1,0))+SUM(IF(AND(#REF!=2,#REF!=0),1,0))+SUM(IF(AND(#REF!=2,#REF!=0),1,0))+SUM(IF(AND(#REF!=2,#REF!=0),1,0))+SUM(IF(AND(#REF!=2,#REF!=0),1,0))</f>
        <v>#REF!</v>
      </c>
      <c r="AD7" s="27" t="e">
        <f>SUM(IF(AND($F$6=2,$E$6=1),1,0))+SUM(IF(AND($F$10=2,$E$10=1),1,0))+SUM(IF(AND($F$13=2,$E$13=1),1,0))+SUM(IF(AND($F$18=2,$E$18=1),1,0))+SUM(IF(AND($F$21=2,$E$21=1),1,0))+SUM(IF(AND($F$24=2,$E$24=1),1,0))+SUM(IF(AND($F$27=2,$E$27=1),1,0))+SUM(IF(AND($E$34=2,$F$34=1),1,0))+SUM(IF(AND($E$38=2,$F$38=1),1,0))+SUM(IF(AND($E$41=2,$F$41=1),1,0))+SUM(IF(AND(#REF!=2,#REF!=1),1,0))+SUM(IF(AND(#REF!=2,#REF!=1),1,0))+SUM(IF(AND(#REF!=2,#REF!=1),1,0))+SUM(IF(AND(#REF!=2,#REF!=1),1,0))</f>
        <v>#REF!</v>
      </c>
      <c r="AE7" s="27" t="e">
        <f>SUM(IF(AND($F$6=1,$E$6=2),1,0))+SUM(IF(AND($F$10=1,$E$10=2),1,0))+SUM(IF(AND($F$13=1,$E$13=2),1,0))+SUM(IF(AND($F$18=1,$E$18=2),1,0))+SUM(IF(AND($F$21=1,$E$21=2),1,0))+SUM(IF(AND($F$24=1,$E$24=2),1,0))+SUM(IF(AND($F$27=1,$E$27=2),1,0))+SUM(IF(AND($E$34=1,$F$34=2),1,0))+SUM(IF(AND($E$38=1,$F$38=2),1,0))+SUM(IF(AND($E$41=1,$F$41=2),1,0))+SUM(IF(AND(#REF!=1,#REF!=2),1,0))+SUM(IF(AND(#REF!=1,#REF!=2),1,0))+SUM(IF(AND(#REF!=1,#REF!=2),1,0))+SUM(IF(AND(#REF!=1,#REF!=2),1,0))</f>
        <v>#REF!</v>
      </c>
      <c r="AF7" s="27" t="e">
        <f>SUM(IF(AND($F$6=0,$E$6=2),1,0))+SUM(IF(AND($F$10=0,$E$10=2),1,0))+SUM(IF(AND($F$13=0,$E$13=2),1,0))+SUM(IF(AND($F$18=0,$E$18=2),1,0))+SUM(IF(AND($F$21=0,$E$21=2),1,0))+SUM(IF(AND($F$24=0,$E$24=2),1,0))+SUM(IF(AND($F$27=0,$E$27=2),1,0))+SUM(IF(AND($E$34=0,$F$34=2),1,0))+SUM(IF(AND($E$38=0,$F$38=2),1,0))+SUM(IF(AND($E$41=0,$F$41=2),1,0))+SUM(IF(AND(#REF!=0,#REF!=2),1,0))+SUM(IF(AND(#REF!=0,#REF!=2),1,0))+SUM(IF(AND(#REF!=0,#REF!=2),1,0))+SUM(IF(AND(#REF!=0,#REF!=2),1,0))</f>
        <v>#REF!</v>
      </c>
      <c r="AG7" s="13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.75" customHeight="1">
      <c r="A8" s="64" t="s">
        <v>162</v>
      </c>
      <c r="B8" s="64" t="s">
        <v>31</v>
      </c>
      <c r="C8" s="92" t="str">
        <f>Q5</f>
        <v>Paola</v>
      </c>
      <c r="D8" s="92" t="str">
        <f>Q4</f>
        <v>Flyers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13"/>
      <c r="P8" s="17">
        <v>6</v>
      </c>
      <c r="Q8" s="87" t="s">
        <v>222</v>
      </c>
      <c r="R8" s="89" t="e">
        <f>AC8*3+AD8*2+AE8*1</f>
        <v>#REF!</v>
      </c>
      <c r="S8" s="64" t="e">
        <f t="shared" si="0"/>
        <v>#REF!</v>
      </c>
      <c r="T8" s="27" t="e">
        <f>COUNTIF($E$3,"=2")+COUNTIF($E$7,"=2")+COUNTIF($E$11,"=2")+COUNTIF($E$15,"=2")+COUNTIF($E$19,"=2")+COUNTIF($E$23,"=2")+COUNTIF($E$27,"=2")+COUNTIF($F$31,"=2")+COUNTIF($F$35,"=2")+COUNTIF($F$39,"=2")+COUNTIF($F$43,"=2")+COUNTIF(#REF!,"=2")+COUNTIF(#REF!,"=2")+COUNTIF(#REF!,"=2")</f>
        <v>#REF!</v>
      </c>
      <c r="U8" s="27" t="e">
        <f>SUM(IF($E$3&lt;$F$3,1,0))+SUM(IF($E$7&lt;$F$7,1,0))+SUM(IF($E$11&lt;$F$11,1,0))+SUM(IF($E$15&lt;$F$15,1,0))+SUM(IF($E$19&lt;$F$19,1,0))+SUM(IF($E$23&lt;$F$23,1,0))+SUM(IF($E$27&lt;$F$27,1,0))+SUM(IF($F$31&lt;$E$31,1,0))+SUM(IF($F$35&lt;$E$35,1,0))+SUM(IF($F$39&lt;$E$39,1,0))+SUM(IF($F$43&lt;$E$43,1,0))+SUM(IF(#REF!&lt;#REF!,1,0))+SUM(IF(#REF!&lt;#REF!,1,0))+SUM(IF(#REF!&lt;#REF!,1,0))</f>
        <v>#REF!</v>
      </c>
      <c r="V8" s="43"/>
      <c r="W8" s="27" t="e">
        <f>$E$3+$E$7+$E$11+$E$15+$E$19+$E$23+$E$27+$F$31+$F$35+$F$39+$F$43+#REF!+#REF!+#REF!</f>
        <v>#REF!</v>
      </c>
      <c r="X8" s="27" t="e">
        <f>$F$3+$F$7+$F$11+$F$15+$F$19+$F$23+$F$27+$E$31+$E$35+$E$39+$E$43+#REF!+#REF!+#REF!</f>
        <v>#REF!</v>
      </c>
      <c r="Y8" s="34" t="e">
        <f t="shared" si="1"/>
        <v>#REF!</v>
      </c>
      <c r="Z8" s="27" t="e">
        <f>$M$3+$M$7+$M$11+$M$15+$M$19+$M$23+$M$27+$N$31+$N$35+$N$39+$N$43+#REF!+#REF!+#REF!</f>
        <v>#REF!</v>
      </c>
      <c r="AA8" s="27" t="e">
        <f>$N$3+$N$7+$N$11+$N$15+$N$19+$N$23+$N$27+$M$31+$M$35+$M$39+$M$43+#REF!+#REF!+#REF!</f>
        <v>#REF!</v>
      </c>
      <c r="AB8" s="34" t="e">
        <f t="shared" si="2"/>
        <v>#REF!</v>
      </c>
      <c r="AC8" s="27" t="e">
        <f>SUM(IF(AND($E$3=2,$F$3=0),1,0))+SUM(IF(AND($E$7=2,$F$7=0),1,0))+SUM(IF(AND($E$11=2,$F$11=0),1,0))+SUM(IF(AND($E$15=2,$F$15=0),1,0))+SUM(IF(AND($E$19=2,$F$19=0),1,0))+SUM(IF(AND($E$23=2,$F$23=0),1,0))+SUM(IF(AND($E$27=2,$F$27=0),1,0))+SUM(IF(AND($F$31=2,$E$31=0),1,0))+SUM(IF(AND($F$35=2,$E$35=0),1,0))+SUM(IF(AND($F$39=2,$E$39=0),1,0))+SUM(IF(AND($F$43=2,$E$43=0),1,0))+SUM(IF(AND(#REF!=2,#REF!=0),1,0))+SUM(IF(AND(#REF!=2,#REF!=0),1,0))+SUM(IF(AND(#REF!=2,#REF!=0),1,0))</f>
        <v>#REF!</v>
      </c>
      <c r="AD8" s="27" t="e">
        <f>SUM(IF(AND($E$3=2,$F$3=1),1,0))+SUM(IF(AND($E$7=2,$F$7=1),1,0))+SUM(IF(AND($E$11=2,$F$11=1),1,0))+SUM(IF(AND($E$15=2,$F$15=1),1,0))+SUM(IF(AND($E$19=2,$F$19=1),1,0))+SUM(IF(AND($E$23=2,$F$23=1),1,0))+SUM(IF(AND($E$27=2,$F$27=1),1,0))+SUM(IF(AND($F$31=2,$E$31=1),1,0))+SUM(IF(AND($F$35=2,$E$35=1),1,0))+SUM(IF(AND($F$39=2,$E$39=1),1,0))+SUM(IF(AND($F$43=2,$E$43=1),1,0))+SUM(IF(AND(#REF!=2,#REF!=1),1,0))+SUM(IF(AND(#REF!=2,#REF!=1),1,0))+SUM(IF(AND(#REF!=2,#REF!=1),1,0))</f>
        <v>#REF!</v>
      </c>
      <c r="AE8" s="27" t="e">
        <f>SUM(IF(AND($E$3=1,$F$3=2),1,0))+SUM(IF(AND($E$7=1,$F$7=2),1,0))+SUM(IF(AND($E$11=1,$F$11=2),1,0))+SUM(IF(AND($E$15=1,$F$15=2),1,0))+SUM(IF(AND($E$19=1,$F$19=2),1,0))+SUM(IF(AND($E$23=1,$F$23=2),1,0))+SUM(IF(AND($E$27=1,$F$27=2),1,0))+SUM(IF(AND($F$31=1,$E$31=2),1,0))+SUM(IF(AND($F$35=1,$E$35=2),1,0))+SUM(IF(AND($F$39=1,$E$39=2),1,0))+SUM(IF(AND($F$43=1,$E$43=2),1,0))+SUM(IF(AND(#REF!=1,#REF!=2),1,0))+SUM(IF(AND(#REF!=1,#REF!=2),1,0))+SUM(IF(AND(#REF!=1,#REF!=2),1,0))</f>
        <v>#REF!</v>
      </c>
      <c r="AF8" s="27" t="e">
        <f>SUM(IF(AND($E$3=0,$F$3=2),1,0))+SUM(IF(AND($E$7=0,$F$7=2),1,0))+SUM(IF(AND($E$11=0,$F$11=2),1,0))+SUM(IF(AND($E$15=0,$F$15=2),1,0))+SUM(IF(AND($E$19=0,$F$19=2),1,0))+SUM(IF(AND($E$23=0,$F$23=2),1,0))+SUM(IF(AND($E$27=0,$F$27=2),1,0))+SUM(IF(AND($F$31=0,$E$31=2),1,0))+SUM(IF(AND($F$35=0,$E$35=2),1,0))+SUM(IF(AND($F$39=0,$E$39=2),1,0))+SUM(IF(AND($F$43=0,$E$43=2),1,0))+SUM(IF(AND(#REF!=0,#REF!=2),1,0))+SUM(IF(AND(#REF!=0,#REF!=2),1,0))+SUM(IF(AND(#REF!=0,#REF!=2),1,0))</f>
        <v>#REF!</v>
      </c>
      <c r="AG8" s="13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2.75" customHeight="1">
      <c r="A9" s="64" t="s">
        <v>163</v>
      </c>
      <c r="B9" s="64" t="s">
        <v>31</v>
      </c>
      <c r="C9" s="92" t="str">
        <f>Q6</f>
        <v>Swieqi Phoenix Young Stars</v>
      </c>
      <c r="D9" s="92" t="str">
        <f>Q9</f>
        <v>Swieqi Phoenix Ninjas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13"/>
      <c r="P9" s="17">
        <v>7</v>
      </c>
      <c r="Q9" s="93" t="s">
        <v>149</v>
      </c>
      <c r="R9" s="89"/>
      <c r="S9" s="64"/>
      <c r="T9" s="27"/>
      <c r="U9" s="27"/>
      <c r="V9" s="43"/>
      <c r="W9" s="27"/>
      <c r="X9" s="27"/>
      <c r="Y9" s="34"/>
      <c r="Z9" s="27"/>
      <c r="AA9" s="27"/>
      <c r="AB9" s="34"/>
      <c r="AC9" s="27"/>
      <c r="AD9" s="27"/>
      <c r="AE9" s="27"/>
      <c r="AF9" s="27"/>
      <c r="AG9" s="13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2.75" customHeight="1">
      <c r="A10" s="64" t="s">
        <v>164</v>
      </c>
      <c r="B10" s="64" t="s">
        <v>31</v>
      </c>
      <c r="C10" s="92" t="str">
        <f>Q7</f>
        <v>Fleur de Lys</v>
      </c>
      <c r="D10" s="92" t="str">
        <f>Q5</f>
        <v>Paola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13"/>
      <c r="P10" s="17"/>
      <c r="Q10" s="87"/>
      <c r="R10" s="89"/>
      <c r="S10" s="64"/>
      <c r="T10" s="27"/>
      <c r="U10" s="27"/>
      <c r="V10" s="43"/>
      <c r="W10" s="27"/>
      <c r="X10" s="27"/>
      <c r="Y10" s="34"/>
      <c r="Z10" s="27"/>
      <c r="AA10" s="27"/>
      <c r="AB10" s="34"/>
      <c r="AC10" s="27"/>
      <c r="AD10" s="27"/>
      <c r="AE10" s="27"/>
      <c r="AF10" s="27"/>
      <c r="AG10" s="13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2.75" customHeight="1">
      <c r="A11" s="64" t="s">
        <v>165</v>
      </c>
      <c r="B11" s="64" t="s">
        <v>31</v>
      </c>
      <c r="C11" s="92" t="str">
        <f>Q3</f>
        <v>BKVC</v>
      </c>
      <c r="D11" s="92" t="str">
        <f>Q8</f>
        <v>Falcons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3"/>
      <c r="P11" s="6"/>
      <c r="Q11" s="6"/>
      <c r="R11" s="6"/>
      <c r="S11" s="6"/>
      <c r="T11" s="6"/>
      <c r="U11" s="6"/>
      <c r="V11" s="6"/>
      <c r="W11" s="6"/>
      <c r="X11" s="6"/>
      <c r="Y11" s="63"/>
      <c r="Z11" s="6"/>
      <c r="AA11" s="6"/>
      <c r="AB11" s="63"/>
      <c r="AC11" s="6"/>
      <c r="AD11" s="6"/>
      <c r="AE11" s="6"/>
      <c r="AF11" s="6"/>
      <c r="AG11" s="13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2.75" customHeight="1">
      <c r="A12" s="64" t="s">
        <v>166</v>
      </c>
      <c r="B12" s="64" t="s">
        <v>31</v>
      </c>
      <c r="C12" s="92" t="str">
        <f>Q9</f>
        <v>Swieqi Phoenix Ninjas</v>
      </c>
      <c r="D12" s="92" t="str">
        <f>Q7</f>
        <v>Fleur de Lys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3"/>
      <c r="P12" s="6"/>
      <c r="Q12" s="7" t="s">
        <v>45</v>
      </c>
      <c r="R12" s="6"/>
      <c r="S12" s="6"/>
      <c r="T12" s="6"/>
      <c r="U12" s="6"/>
      <c r="V12" s="6"/>
      <c r="W12" s="6"/>
      <c r="X12" s="6"/>
      <c r="Y12" s="63"/>
      <c r="Z12" s="6"/>
      <c r="AA12" s="6"/>
      <c r="AB12" s="63"/>
      <c r="AC12" s="6"/>
      <c r="AD12" s="6"/>
      <c r="AE12" s="6"/>
      <c r="AF12" s="6"/>
      <c r="AG12" s="13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2.75" customHeight="1">
      <c r="A13" s="64" t="s">
        <v>167</v>
      </c>
      <c r="B13" s="64" t="s">
        <v>31</v>
      </c>
      <c r="C13" s="92" t="str">
        <f>Q4</f>
        <v>Flyers</v>
      </c>
      <c r="D13" s="92" t="str">
        <f>Q3</f>
        <v>BKVC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3"/>
      <c r="P13" s="6"/>
      <c r="Q13" s="25"/>
      <c r="R13" s="6"/>
      <c r="S13" s="6"/>
      <c r="T13" s="6"/>
      <c r="U13" s="6"/>
      <c r="V13" s="6"/>
      <c r="W13" s="6"/>
      <c r="X13" s="6"/>
      <c r="Y13" s="63"/>
      <c r="Z13" s="6"/>
      <c r="AA13" s="6"/>
      <c r="AB13" s="63"/>
      <c r="AC13" s="6"/>
      <c r="AD13" s="6"/>
      <c r="AE13" s="6"/>
      <c r="AF13" s="6"/>
      <c r="AG13" s="13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2.75" customHeight="1">
      <c r="A14" s="64" t="s">
        <v>168</v>
      </c>
      <c r="B14" s="64" t="s">
        <v>31</v>
      </c>
      <c r="C14" s="92" t="str">
        <f>Q8</f>
        <v>Falcons</v>
      </c>
      <c r="D14" s="92" t="str">
        <f>Q6</f>
        <v>Swieqi Phoenix Young Stars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3"/>
      <c r="P14" s="6"/>
      <c r="Q14" s="6"/>
      <c r="R14" s="6"/>
      <c r="S14" s="6"/>
      <c r="T14" s="6"/>
      <c r="U14" s="6"/>
      <c r="V14" s="6"/>
      <c r="W14" s="6"/>
      <c r="X14" s="6"/>
      <c r="Y14" s="63"/>
      <c r="Z14" s="6"/>
      <c r="AA14" s="6"/>
      <c r="AB14" s="63"/>
      <c r="AC14" s="6"/>
      <c r="AD14" s="6"/>
      <c r="AE14" s="6"/>
      <c r="AF14" s="6"/>
      <c r="AG14" s="13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 customHeight="1">
      <c r="A15" s="64" t="s">
        <v>169</v>
      </c>
      <c r="B15" s="64" t="s">
        <v>31</v>
      </c>
      <c r="C15" s="92" t="str">
        <f>Q7</f>
        <v>Fleur de Lys</v>
      </c>
      <c r="D15" s="92" t="str">
        <f>Q4</f>
        <v>Flyers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13"/>
      <c r="P15" s="6"/>
      <c r="X15" s="6"/>
      <c r="Y15" s="63"/>
      <c r="Z15" s="6"/>
      <c r="AA15" s="6"/>
      <c r="AB15" s="63"/>
      <c r="AC15" s="6"/>
      <c r="AD15" s="6"/>
      <c r="AE15" s="6"/>
      <c r="AF15" s="6"/>
      <c r="AG15" s="13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2.75" customHeight="1">
      <c r="A16" s="64" t="s">
        <v>170</v>
      </c>
      <c r="B16" s="64" t="s">
        <v>31</v>
      </c>
      <c r="C16" s="92" t="str">
        <f>Q3</f>
        <v>BKVC</v>
      </c>
      <c r="D16" s="92" t="str">
        <f>Q6</f>
        <v>Swieqi Phoenix Young Stars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3"/>
      <c r="P16" s="6"/>
      <c r="Q16" s="87" t="s">
        <v>149</v>
      </c>
      <c r="R16" s="6"/>
      <c r="S16" s="6"/>
      <c r="T16" s="6"/>
      <c r="U16" s="6"/>
      <c r="V16" s="6"/>
      <c r="W16" s="6"/>
      <c r="X16" s="6"/>
      <c r="Y16" s="63"/>
      <c r="Z16" s="6"/>
      <c r="AA16" s="6"/>
      <c r="AB16" s="63"/>
      <c r="AC16" s="6"/>
      <c r="AD16" s="6"/>
      <c r="AE16" s="6"/>
      <c r="AF16" s="6"/>
      <c r="AG16" s="85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2.75" customHeight="1">
      <c r="A17" s="64" t="s">
        <v>171</v>
      </c>
      <c r="B17" s="64" t="s">
        <v>31</v>
      </c>
      <c r="C17" s="92" t="str">
        <f>Q8</f>
        <v>Falcons</v>
      </c>
      <c r="D17" s="92" t="str">
        <f>Q5</f>
        <v>Paola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3"/>
      <c r="P17" s="6"/>
      <c r="Q17" s="93" t="s">
        <v>150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.75" customHeight="1">
      <c r="A18" s="64" t="s">
        <v>172</v>
      </c>
      <c r="B18" s="64" t="s">
        <v>31</v>
      </c>
      <c r="C18" s="92" t="str">
        <f>Q3</f>
        <v>BKVC</v>
      </c>
      <c r="D18" s="92" t="str">
        <f>Q9</f>
        <v>Swieqi Phoenix Ninjas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3"/>
      <c r="P18" s="6"/>
      <c r="Q18" s="87" t="s">
        <v>223</v>
      </c>
      <c r="AG18" s="85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2.75" customHeight="1">
      <c r="A19" s="64" t="s">
        <v>173</v>
      </c>
      <c r="B19" s="64" t="s">
        <v>31</v>
      </c>
      <c r="C19" s="92" t="str">
        <f>Q4</f>
        <v>Flyers</v>
      </c>
      <c r="D19" s="92" t="str">
        <f>Q8</f>
        <v>Falcons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3"/>
      <c r="P19" s="6"/>
      <c r="Q19" s="93" t="s">
        <v>147</v>
      </c>
      <c r="AG19" s="85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2.75" customHeight="1">
      <c r="A20" s="64" t="s">
        <v>174</v>
      </c>
      <c r="B20" s="64" t="s">
        <v>31</v>
      </c>
      <c r="C20" s="92" t="str">
        <f>Q5</f>
        <v>Paola</v>
      </c>
      <c r="D20" s="92" t="str">
        <f>Q6</f>
        <v>Swieqi Phoenix Young Stars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3"/>
      <c r="P20" s="6"/>
      <c r="Q20" s="93" t="s">
        <v>0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13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2.75" customHeight="1">
      <c r="A21" s="64" t="s">
        <v>175</v>
      </c>
      <c r="B21" s="64" t="s">
        <v>31</v>
      </c>
      <c r="C21" s="92" t="str">
        <f>Q8</f>
        <v>Falcons</v>
      </c>
      <c r="D21" s="92" t="str">
        <f>Q7</f>
        <v>Fleur de Lys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3"/>
      <c r="P21" s="6"/>
      <c r="Q21" s="87" t="s">
        <v>222</v>
      </c>
      <c r="R21" s="6"/>
      <c r="S21" s="6"/>
      <c r="T21" s="6"/>
      <c r="U21" s="6"/>
      <c r="V21" s="6"/>
      <c r="W21" s="6"/>
      <c r="X21" s="6"/>
      <c r="Y21" s="63"/>
      <c r="Z21" s="6"/>
      <c r="AA21" s="6"/>
      <c r="AB21" s="63"/>
      <c r="AC21" s="6"/>
      <c r="AD21" s="6"/>
      <c r="AE21" s="6"/>
      <c r="AF21" s="6"/>
      <c r="AG21" s="13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2.75" customHeight="1">
      <c r="A22" s="64" t="s">
        <v>176</v>
      </c>
      <c r="B22" s="64" t="s">
        <v>31</v>
      </c>
      <c r="C22" s="92" t="str">
        <f>Q9</f>
        <v>Swieqi Phoenix Ninjas</v>
      </c>
      <c r="D22" s="92" t="str">
        <f>Q5</f>
        <v>Paola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3"/>
      <c r="P22" s="6"/>
      <c r="Q22" s="93" t="s">
        <v>224</v>
      </c>
      <c r="R22" s="6"/>
      <c r="S22" s="6"/>
      <c r="T22" s="6"/>
      <c r="U22" s="6"/>
      <c r="V22" s="6"/>
      <c r="W22" s="6"/>
      <c r="X22" s="6"/>
      <c r="Y22" s="63"/>
      <c r="Z22" s="6"/>
      <c r="AA22" s="6"/>
      <c r="AB22" s="63"/>
      <c r="AC22" s="6"/>
      <c r="AD22" s="6"/>
      <c r="AE22" s="6"/>
      <c r="AF22" s="6"/>
      <c r="AG22" s="13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ht="12.75" customHeight="1">
      <c r="A23" s="64" t="s">
        <v>177</v>
      </c>
      <c r="B23" s="64" t="s">
        <v>31</v>
      </c>
      <c r="C23" s="92" t="str">
        <f>Q6</f>
        <v>Swieqi Phoenix Young Stars</v>
      </c>
      <c r="D23" s="92" t="str">
        <f>Q4</f>
        <v>Flyers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3"/>
      <c r="P23" s="6"/>
      <c r="Q23" s="6"/>
      <c r="R23" s="6"/>
      <c r="S23" s="6"/>
      <c r="T23" s="6"/>
      <c r="U23" s="6"/>
      <c r="V23" s="6"/>
      <c r="W23" s="6"/>
      <c r="X23" s="6"/>
      <c r="Y23" s="63"/>
      <c r="Z23" s="6"/>
      <c r="AA23" s="6"/>
      <c r="AB23" s="63"/>
      <c r="AC23" s="6"/>
      <c r="AD23" s="6"/>
      <c r="AE23" s="6"/>
      <c r="AF23" s="6"/>
      <c r="AG23" s="13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ht="12.75" customHeight="1">
      <c r="A24" s="64" t="s">
        <v>178</v>
      </c>
      <c r="B24" s="162" t="s">
        <v>72</v>
      </c>
      <c r="C24" s="92" t="str">
        <f>Q3</f>
        <v>BKVC</v>
      </c>
      <c r="D24" s="92" t="str">
        <f>Q5</f>
        <v>Paola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4"/>
      <c r="P24" s="6"/>
      <c r="Q24" s="6"/>
      <c r="R24" s="6"/>
      <c r="S24" s="6"/>
      <c r="T24" s="6"/>
      <c r="U24" s="6"/>
      <c r="V24" s="6"/>
      <c r="W24" s="6"/>
      <c r="X24" s="6"/>
      <c r="Y24" s="63"/>
      <c r="Z24" s="6"/>
      <c r="AA24" s="6"/>
      <c r="AB24" s="63"/>
      <c r="AC24" s="6"/>
      <c r="AD24" s="6"/>
      <c r="AE24" s="6"/>
      <c r="AF24" s="6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2.75" customHeight="1">
      <c r="A25" s="64" t="s">
        <v>179</v>
      </c>
      <c r="B25" s="162" t="s">
        <v>72</v>
      </c>
      <c r="C25" s="92" t="str">
        <f>Q7</f>
        <v>Fleur de Lys</v>
      </c>
      <c r="D25" s="92" t="str">
        <f>Q6</f>
        <v>Swieqi Phoenix Young Stars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4"/>
      <c r="P25" s="14"/>
      <c r="Q25" s="14"/>
      <c r="R25" s="72"/>
      <c r="S25" s="72"/>
      <c r="T25" s="72"/>
      <c r="U25" s="72"/>
      <c r="V25" s="72"/>
      <c r="W25" s="72"/>
      <c r="X25" s="72"/>
      <c r="Y25" s="74"/>
      <c r="Z25" s="72"/>
      <c r="AA25" s="72"/>
      <c r="AB25" s="74"/>
      <c r="AC25" s="72"/>
      <c r="AD25" s="72"/>
      <c r="AE25" s="72"/>
      <c r="AF25" s="72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12.75" customHeight="1">
      <c r="A26" s="64" t="s">
        <v>180</v>
      </c>
      <c r="B26" s="162" t="s">
        <v>72</v>
      </c>
      <c r="C26" s="92" t="str">
        <f>Q9</f>
        <v>Swieqi Phoenix Ninjas</v>
      </c>
      <c r="D26" s="92" t="str">
        <f>Q4</f>
        <v>Flyers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4"/>
      <c r="P26" s="14"/>
      <c r="Q26" s="14"/>
      <c r="R26" s="72"/>
      <c r="S26" s="72"/>
      <c r="T26" s="72"/>
      <c r="U26" s="72"/>
      <c r="V26" s="72"/>
      <c r="W26" s="72"/>
      <c r="X26" s="72"/>
      <c r="Y26" s="74"/>
      <c r="Z26" s="72"/>
      <c r="AA26" s="72"/>
      <c r="AB26" s="74"/>
      <c r="AC26" s="72"/>
      <c r="AD26" s="72"/>
      <c r="AE26" s="72"/>
      <c r="AF26" s="72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12.75" customHeight="1">
      <c r="A27" s="64" t="s">
        <v>181</v>
      </c>
      <c r="B27" s="162" t="s">
        <v>72</v>
      </c>
      <c r="C27" s="92" t="str">
        <f>Q3</f>
        <v>BKVC</v>
      </c>
      <c r="D27" s="92" t="str">
        <f>Q7</f>
        <v>Fleur de Lys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4"/>
      <c r="P27" s="14"/>
      <c r="Q27" s="14"/>
      <c r="R27" s="72"/>
      <c r="S27" s="72"/>
      <c r="T27" s="72"/>
      <c r="U27" s="72"/>
      <c r="V27" s="72"/>
      <c r="W27" s="72"/>
      <c r="X27" s="72"/>
      <c r="Y27" s="74"/>
      <c r="Z27" s="72"/>
      <c r="AA27" s="72"/>
      <c r="AB27" s="74"/>
      <c r="AC27" s="72"/>
      <c r="AD27" s="72"/>
      <c r="AE27" s="72"/>
      <c r="AF27" s="72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12.75" customHeight="1">
      <c r="A28" s="64" t="s">
        <v>182</v>
      </c>
      <c r="B28" s="162" t="s">
        <v>72</v>
      </c>
      <c r="C28" s="92" t="str">
        <f>Q8</f>
        <v>Falcons</v>
      </c>
      <c r="D28" s="92" t="str">
        <f>Q9</f>
        <v>Swieqi Phoenix Ninjas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4"/>
      <c r="P28" s="14"/>
      <c r="Q28" s="14"/>
      <c r="R28" s="72"/>
      <c r="S28" s="72"/>
      <c r="T28" s="72"/>
      <c r="U28" s="72"/>
      <c r="V28" s="72"/>
      <c r="W28" s="72"/>
      <c r="X28" s="72"/>
      <c r="Y28" s="74"/>
      <c r="Z28" s="72"/>
      <c r="AA28" s="72"/>
      <c r="AB28" s="74"/>
      <c r="AC28" s="72"/>
      <c r="AD28" s="72"/>
      <c r="AE28" s="72"/>
      <c r="AF28" s="72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2.75" customHeight="1">
      <c r="A29" s="64" t="s">
        <v>183</v>
      </c>
      <c r="B29" s="162" t="s">
        <v>72</v>
      </c>
      <c r="C29" s="92" t="str">
        <f>Q4</f>
        <v>Flyers</v>
      </c>
      <c r="D29" s="92" t="str">
        <f>Q5</f>
        <v>Paola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4"/>
      <c r="P29" s="14"/>
      <c r="Q29" s="14"/>
      <c r="R29" s="72"/>
      <c r="S29" s="72"/>
      <c r="T29" s="72"/>
      <c r="U29" s="72"/>
      <c r="V29" s="72"/>
      <c r="W29" s="72"/>
      <c r="X29" s="72"/>
      <c r="Y29" s="74"/>
      <c r="Z29" s="72"/>
      <c r="AA29" s="72"/>
      <c r="AB29" s="74"/>
      <c r="AC29" s="72"/>
      <c r="AD29" s="72"/>
      <c r="AE29" s="72"/>
      <c r="AF29" s="72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2.75" customHeight="1">
      <c r="A30" s="64" t="s">
        <v>184</v>
      </c>
      <c r="B30" s="162" t="s">
        <v>72</v>
      </c>
      <c r="C30" s="92" t="str">
        <f>Q9</f>
        <v>Swieqi Phoenix Ninjas</v>
      </c>
      <c r="D30" s="92" t="str">
        <f>Q6</f>
        <v>Swieqi Phoenix Young Stars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4"/>
      <c r="P30" s="14"/>
      <c r="Q30" s="14"/>
      <c r="R30" s="72"/>
      <c r="S30" s="72"/>
      <c r="T30" s="72"/>
      <c r="U30" s="72"/>
      <c r="V30" s="72"/>
      <c r="W30" s="72"/>
      <c r="X30" s="72"/>
      <c r="Y30" s="74"/>
      <c r="Z30" s="72"/>
      <c r="AA30" s="72"/>
      <c r="AB30" s="74"/>
      <c r="AC30" s="72"/>
      <c r="AD30" s="72"/>
      <c r="AE30" s="72"/>
      <c r="AF30" s="72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12.75" customHeight="1">
      <c r="A31" s="64" t="s">
        <v>185</v>
      </c>
      <c r="B31" s="64" t="s">
        <v>72</v>
      </c>
      <c r="C31" s="92" t="str">
        <f>Q5</f>
        <v>Paola</v>
      </c>
      <c r="D31" s="92" t="str">
        <f>Q7</f>
        <v>Fleur de Lys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4"/>
      <c r="P31" s="14"/>
      <c r="Q31" s="14"/>
      <c r="R31" s="72"/>
      <c r="S31" s="72"/>
      <c r="T31" s="72"/>
      <c r="U31" s="72"/>
      <c r="V31" s="72"/>
      <c r="W31" s="72"/>
      <c r="X31" s="72"/>
      <c r="Y31" s="74"/>
      <c r="Z31" s="72"/>
      <c r="AA31" s="72"/>
      <c r="AB31" s="74"/>
      <c r="AC31" s="72"/>
      <c r="AD31" s="72"/>
      <c r="AE31" s="72"/>
      <c r="AF31" s="72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12.75" customHeight="1">
      <c r="A32" s="64" t="s">
        <v>186</v>
      </c>
      <c r="B32" s="64" t="s">
        <v>72</v>
      </c>
      <c r="C32" s="92" t="str">
        <f>Q8</f>
        <v>Falcons</v>
      </c>
      <c r="D32" s="92" t="str">
        <f>Q3</f>
        <v>BKVC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4"/>
      <c r="P32" s="14"/>
      <c r="Q32" s="14"/>
      <c r="R32" s="72"/>
      <c r="S32" s="72"/>
      <c r="T32" s="72"/>
      <c r="U32" s="72"/>
      <c r="V32" s="72"/>
      <c r="W32" s="72"/>
      <c r="X32" s="72"/>
      <c r="Y32" s="74"/>
      <c r="Z32" s="72"/>
      <c r="AA32" s="72"/>
      <c r="AB32" s="74"/>
      <c r="AC32" s="72"/>
      <c r="AD32" s="72"/>
      <c r="AE32" s="72"/>
      <c r="AF32" s="72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2.75" customHeight="1">
      <c r="A33" s="64" t="s">
        <v>187</v>
      </c>
      <c r="B33" s="64" t="s">
        <v>72</v>
      </c>
      <c r="C33" s="92" t="str">
        <f>Q7</f>
        <v>Fleur de Lys</v>
      </c>
      <c r="D33" s="92" t="str">
        <f>Q9</f>
        <v>Swieqi Phoenix Ninjas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4"/>
      <c r="P33" s="14"/>
      <c r="Q33" s="14"/>
      <c r="R33" s="72"/>
      <c r="S33" s="72"/>
      <c r="T33" s="72"/>
      <c r="U33" s="72"/>
      <c r="V33" s="72"/>
      <c r="W33" s="72"/>
      <c r="X33" s="72"/>
      <c r="Y33" s="74"/>
      <c r="Z33" s="72"/>
      <c r="AA33" s="72"/>
      <c r="AB33" s="74"/>
      <c r="AC33" s="72"/>
      <c r="AD33" s="72"/>
      <c r="AE33" s="72"/>
      <c r="AF33" s="72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2.75" customHeight="1">
      <c r="A34" s="64" t="s">
        <v>188</v>
      </c>
      <c r="B34" s="64" t="s">
        <v>72</v>
      </c>
      <c r="C34" s="94" t="str">
        <f>Q3</f>
        <v>BKVC</v>
      </c>
      <c r="D34" s="92" t="str">
        <f>Q4</f>
        <v>Flyers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4"/>
      <c r="P34" s="14"/>
      <c r="Q34" s="14"/>
      <c r="R34" s="72"/>
      <c r="S34" s="72"/>
      <c r="T34" s="72"/>
      <c r="U34" s="72"/>
      <c r="V34" s="72"/>
      <c r="W34" s="72"/>
      <c r="X34" s="72"/>
      <c r="Y34" s="74"/>
      <c r="Z34" s="72"/>
      <c r="AA34" s="72"/>
      <c r="AB34" s="74"/>
      <c r="AC34" s="72"/>
      <c r="AD34" s="72"/>
      <c r="AE34" s="72"/>
      <c r="AF34" s="72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2.75" customHeight="1">
      <c r="A35" s="64" t="s">
        <v>189</v>
      </c>
      <c r="B35" s="64" t="s">
        <v>72</v>
      </c>
      <c r="C35" s="92" t="str">
        <f>Q6</f>
        <v>Swieqi Phoenix Young Stars</v>
      </c>
      <c r="D35" s="92" t="str">
        <f>Q8</f>
        <v>Falcons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14"/>
      <c r="P35" s="14"/>
      <c r="Q35" s="14"/>
      <c r="R35" s="72"/>
      <c r="S35" s="72"/>
      <c r="T35" s="72"/>
      <c r="U35" s="72"/>
      <c r="V35" s="72"/>
      <c r="W35" s="72"/>
      <c r="X35" s="72"/>
      <c r="Y35" s="74"/>
      <c r="Z35" s="72"/>
      <c r="AA35" s="72"/>
      <c r="AB35" s="74"/>
      <c r="AC35" s="72"/>
      <c r="AD35" s="72"/>
      <c r="AE35" s="72"/>
      <c r="AF35" s="72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2.75" customHeight="1">
      <c r="A36" s="64" t="s">
        <v>190</v>
      </c>
      <c r="B36" s="64" t="s">
        <v>72</v>
      </c>
      <c r="C36" s="92" t="str">
        <f>Q4</f>
        <v>Flyers</v>
      </c>
      <c r="D36" s="92" t="str">
        <f>Q7</f>
        <v>Fleur de Lys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4"/>
      <c r="P36" s="14"/>
      <c r="Q36" s="14"/>
      <c r="R36" s="72"/>
      <c r="S36" s="72"/>
      <c r="T36" s="72"/>
      <c r="U36" s="72"/>
      <c r="V36" s="72"/>
      <c r="W36" s="72"/>
      <c r="X36" s="72"/>
      <c r="Y36" s="74"/>
      <c r="Z36" s="72"/>
      <c r="AA36" s="72"/>
      <c r="AB36" s="74"/>
      <c r="AC36" s="72"/>
      <c r="AD36" s="72"/>
      <c r="AE36" s="72"/>
      <c r="AF36" s="72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12.75" customHeight="1">
      <c r="A37" s="64" t="s">
        <v>191</v>
      </c>
      <c r="B37" s="64" t="s">
        <v>72</v>
      </c>
      <c r="C37" s="92" t="str">
        <f>Q6</f>
        <v>Swieqi Phoenix Young Stars</v>
      </c>
      <c r="D37" s="92" t="str">
        <f>Q3</f>
        <v>BKVC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14"/>
      <c r="P37" s="14"/>
      <c r="Q37" s="14"/>
      <c r="R37" s="72"/>
      <c r="S37" s="72"/>
      <c r="T37" s="72"/>
      <c r="U37" s="72"/>
      <c r="V37" s="72"/>
      <c r="W37" s="72"/>
      <c r="X37" s="72"/>
      <c r="Y37" s="74"/>
      <c r="Z37" s="72"/>
      <c r="AA37" s="72"/>
      <c r="AB37" s="74"/>
      <c r="AC37" s="72"/>
      <c r="AD37" s="72"/>
      <c r="AE37" s="72"/>
      <c r="AF37" s="72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2.75" customHeight="1">
      <c r="A38" s="64" t="s">
        <v>192</v>
      </c>
      <c r="B38" s="64" t="s">
        <v>72</v>
      </c>
      <c r="C38" s="92" t="str">
        <f>Q5</f>
        <v>Paola</v>
      </c>
      <c r="D38" s="92" t="str">
        <f>Q8</f>
        <v>Falcons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14"/>
      <c r="P38" s="14"/>
      <c r="Q38" s="14"/>
      <c r="R38" s="72"/>
      <c r="S38" s="72"/>
      <c r="T38" s="72"/>
      <c r="U38" s="72"/>
      <c r="V38" s="72"/>
      <c r="W38" s="72"/>
      <c r="X38" s="72"/>
      <c r="Y38" s="74"/>
      <c r="Z38" s="72"/>
      <c r="AA38" s="72"/>
      <c r="AB38" s="74"/>
      <c r="AC38" s="72"/>
      <c r="AD38" s="72"/>
      <c r="AE38" s="72"/>
      <c r="AF38" s="72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2.75" customHeight="1">
      <c r="A39" s="64" t="s">
        <v>193</v>
      </c>
      <c r="B39" s="64" t="s">
        <v>72</v>
      </c>
      <c r="C39" s="92" t="str">
        <f>Q9</f>
        <v>Swieqi Phoenix Ninjas</v>
      </c>
      <c r="D39" s="92" t="str">
        <f>Q3</f>
        <v>BKVC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14"/>
      <c r="P39" s="14"/>
      <c r="Q39" s="14"/>
      <c r="R39" s="72"/>
      <c r="S39" s="72"/>
      <c r="T39" s="72"/>
      <c r="U39" s="72"/>
      <c r="V39" s="72"/>
      <c r="W39" s="72"/>
      <c r="X39" s="72"/>
      <c r="Y39" s="74"/>
      <c r="Z39" s="72"/>
      <c r="AA39" s="72"/>
      <c r="AB39" s="74"/>
      <c r="AC39" s="72"/>
      <c r="AD39" s="72"/>
      <c r="AE39" s="72"/>
      <c r="AF39" s="72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2.75" customHeight="1">
      <c r="A40" s="64" t="s">
        <v>194</v>
      </c>
      <c r="B40" s="64" t="s">
        <v>72</v>
      </c>
      <c r="C40" s="92" t="str">
        <f>Q8</f>
        <v>Falcons</v>
      </c>
      <c r="D40" s="92" t="str">
        <f>Q4</f>
        <v>Flyers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14"/>
      <c r="P40" s="14"/>
      <c r="Q40" s="14"/>
      <c r="R40" s="72"/>
      <c r="S40" s="72"/>
      <c r="T40" s="72"/>
      <c r="U40" s="72"/>
      <c r="V40" s="72"/>
      <c r="W40" s="72"/>
      <c r="X40" s="72"/>
      <c r="Y40" s="74"/>
      <c r="Z40" s="72"/>
      <c r="AA40" s="72"/>
      <c r="AB40" s="74"/>
      <c r="AC40" s="72"/>
      <c r="AD40" s="72"/>
      <c r="AE40" s="72"/>
      <c r="AF40" s="72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2.75" customHeight="1">
      <c r="A41" s="64" t="s">
        <v>195</v>
      </c>
      <c r="B41" s="64" t="s">
        <v>72</v>
      </c>
      <c r="C41" s="92" t="str">
        <f>Q6</f>
        <v>Swieqi Phoenix Young Stars</v>
      </c>
      <c r="D41" s="92" t="str">
        <f>Q5</f>
        <v>Paola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4"/>
      <c r="P41" s="14"/>
      <c r="Q41" s="14"/>
      <c r="R41" s="72"/>
      <c r="S41" s="72"/>
      <c r="T41" s="72"/>
      <c r="U41" s="72"/>
      <c r="V41" s="72"/>
      <c r="W41" s="72"/>
      <c r="X41" s="72"/>
      <c r="Y41" s="74"/>
      <c r="Z41" s="72"/>
      <c r="AA41" s="72"/>
      <c r="AB41" s="74"/>
      <c r="AC41" s="72"/>
      <c r="AD41" s="72"/>
      <c r="AE41" s="72"/>
      <c r="AF41" s="72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2.75" customHeight="1">
      <c r="A42" s="64" t="s">
        <v>196</v>
      </c>
      <c r="B42" s="64" t="s">
        <v>72</v>
      </c>
      <c r="C42" s="92" t="str">
        <f>Q7</f>
        <v>Fleur de Lys</v>
      </c>
      <c r="D42" s="92" t="str">
        <f>Q8</f>
        <v>Falcons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4"/>
      <c r="P42" s="14"/>
      <c r="Q42" s="14"/>
      <c r="R42" s="72"/>
      <c r="S42" s="72"/>
      <c r="T42" s="72"/>
      <c r="U42" s="72"/>
      <c r="V42" s="72"/>
      <c r="W42" s="72"/>
      <c r="X42" s="72"/>
      <c r="Y42" s="74"/>
      <c r="Z42" s="72"/>
      <c r="AA42" s="72"/>
      <c r="AB42" s="74"/>
      <c r="AC42" s="72"/>
      <c r="AD42" s="72"/>
      <c r="AE42" s="72"/>
      <c r="AF42" s="72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12.75" customHeight="1">
      <c r="A43" s="64" t="s">
        <v>197</v>
      </c>
      <c r="B43" s="64" t="s">
        <v>72</v>
      </c>
      <c r="C43" s="92" t="str">
        <f>Q5</f>
        <v>Paola</v>
      </c>
      <c r="D43" s="92" t="str">
        <f>Q9</f>
        <v>Swieqi Phoenix Ninjas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4"/>
      <c r="P43" s="14"/>
      <c r="Q43" s="14"/>
      <c r="R43" s="72"/>
      <c r="S43" s="72"/>
      <c r="T43" s="72"/>
      <c r="U43" s="72"/>
      <c r="V43" s="72"/>
      <c r="W43" s="72"/>
      <c r="X43" s="72"/>
      <c r="Y43" s="74"/>
      <c r="Z43" s="72"/>
      <c r="AA43" s="72"/>
      <c r="AB43" s="74"/>
      <c r="AC43" s="72"/>
      <c r="AD43" s="72"/>
      <c r="AE43" s="72"/>
      <c r="AF43" s="72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2.75" customHeight="1">
      <c r="A44" s="64" t="s">
        <v>198</v>
      </c>
      <c r="B44" s="64" t="s">
        <v>72</v>
      </c>
      <c r="C44" s="92" t="str">
        <f>Q4</f>
        <v>Flyers</v>
      </c>
      <c r="D44" s="92" t="str">
        <f>Q6</f>
        <v>Swieqi Phoenix Young Stars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4"/>
      <c r="P44" s="14"/>
      <c r="Q44" s="14"/>
      <c r="R44" s="72"/>
      <c r="S44" s="72"/>
      <c r="T44" s="72"/>
      <c r="U44" s="72"/>
      <c r="V44" s="72"/>
      <c r="W44" s="72"/>
      <c r="X44" s="72"/>
      <c r="Y44" s="74"/>
      <c r="Z44" s="72"/>
      <c r="AA44" s="72"/>
      <c r="AB44" s="74"/>
      <c r="AC44" s="72"/>
      <c r="AD44" s="72"/>
      <c r="AE44" s="72"/>
      <c r="AF44" s="72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</sheetData>
  <sheetProtection/>
  <mergeCells count="12">
    <mergeCell ref="C1:D1"/>
    <mergeCell ref="E1:F1"/>
    <mergeCell ref="G1:N1"/>
    <mergeCell ref="S1:V1"/>
    <mergeCell ref="W1:Y1"/>
    <mergeCell ref="Z1:AB1"/>
    <mergeCell ref="AC1:AF1"/>
    <mergeCell ref="E2:F2"/>
    <mergeCell ref="G2:H2"/>
    <mergeCell ref="I2:J2"/>
    <mergeCell ref="K2:L2"/>
    <mergeCell ref="M2:N2"/>
  </mergeCells>
  <printOptions/>
  <pageMargins left="0.7" right="0.7" top="0.75" bottom="0.7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66FF"/>
    <outlinePr summaryBelow="0" summaryRight="0"/>
  </sheetPr>
  <dimension ref="A1:AJ41"/>
  <sheetViews>
    <sheetView zoomScale="70" zoomScaleNormal="70" zoomScalePageLayoutView="0" workbookViewId="0" topLeftCell="A1">
      <selection activeCell="C61" sqref="C61"/>
    </sheetView>
  </sheetViews>
  <sheetFormatPr defaultColWidth="14.421875" defaultRowHeight="15" customHeight="1"/>
  <cols>
    <col min="1" max="1" width="8.57421875" style="68" customWidth="1"/>
    <col min="2" max="2" width="17.57421875" style="68" customWidth="1"/>
    <col min="3" max="3" width="26.00390625" style="68" customWidth="1"/>
    <col min="4" max="4" width="29.140625" style="68" customWidth="1"/>
    <col min="5" max="18" width="5.7109375" style="68" customWidth="1"/>
    <col min="19" max="19" width="17.28125" style="68" customWidth="1"/>
    <col min="20" max="20" width="28.7109375" style="68" bestFit="1" customWidth="1"/>
    <col min="21" max="21" width="17.28125" style="68" customWidth="1"/>
    <col min="22" max="22" width="18.8515625" style="68" customWidth="1"/>
    <col min="23" max="23" width="17.28125" style="68" customWidth="1"/>
    <col min="24" max="24" width="20.8515625" style="68" customWidth="1"/>
    <col min="25" max="25" width="17.28125" style="68" customWidth="1"/>
    <col min="26" max="26" width="23.57421875" style="68" customWidth="1"/>
    <col min="27" max="36" width="17.28125" style="68" customWidth="1"/>
    <col min="37" max="16384" width="14.421875" style="68" customWidth="1"/>
  </cols>
  <sheetData>
    <row r="1" spans="1:36" ht="13.5" customHeight="1">
      <c r="A1" s="152"/>
      <c r="B1" s="152"/>
      <c r="C1" s="324" t="s">
        <v>1</v>
      </c>
      <c r="D1" s="321"/>
      <c r="E1" s="325"/>
      <c r="F1" s="321"/>
      <c r="G1" s="324" t="s">
        <v>3</v>
      </c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14"/>
      <c r="T1" s="97" t="s">
        <v>123</v>
      </c>
      <c r="U1" s="97"/>
      <c r="V1" s="97" t="s">
        <v>124</v>
      </c>
      <c r="W1" s="97"/>
      <c r="X1" s="97" t="s">
        <v>125</v>
      </c>
      <c r="Y1" s="98"/>
      <c r="Z1" s="97" t="s">
        <v>156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>
      <c r="A2" s="153" t="s">
        <v>10</v>
      </c>
      <c r="B2" s="153" t="s">
        <v>11</v>
      </c>
      <c r="C2" s="153" t="s">
        <v>12</v>
      </c>
      <c r="D2" s="153" t="s">
        <v>13</v>
      </c>
      <c r="E2" s="324" t="s">
        <v>7</v>
      </c>
      <c r="F2" s="321"/>
      <c r="G2" s="326">
        <v>1</v>
      </c>
      <c r="H2" s="321"/>
      <c r="I2" s="324">
        <v>2</v>
      </c>
      <c r="J2" s="321"/>
      <c r="K2" s="326">
        <v>3</v>
      </c>
      <c r="L2" s="321"/>
      <c r="M2" s="324">
        <v>4</v>
      </c>
      <c r="N2" s="321"/>
      <c r="O2" s="326">
        <v>5</v>
      </c>
      <c r="P2" s="321"/>
      <c r="Q2" s="324" t="s">
        <v>15</v>
      </c>
      <c r="R2" s="321"/>
      <c r="S2" s="14"/>
      <c r="T2" s="97"/>
      <c r="U2" s="97"/>
      <c r="V2" s="97"/>
      <c r="W2" s="97"/>
      <c r="X2" s="97"/>
      <c r="Y2" s="98"/>
      <c r="Z2" s="98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3.5" customHeight="1">
      <c r="A3" s="154" t="s">
        <v>126</v>
      </c>
      <c r="B3" s="152" t="s">
        <v>127</v>
      </c>
      <c r="C3" s="155" t="str">
        <f>T5</f>
        <v>Falcons</v>
      </c>
      <c r="D3" s="155" t="str">
        <f>T11</f>
        <v>Sliema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4"/>
      <c r="T3" s="97"/>
      <c r="U3" s="97"/>
      <c r="V3" s="97"/>
      <c r="W3" s="97"/>
      <c r="X3" s="97"/>
      <c r="Y3" s="98"/>
      <c r="Z3" s="98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 customHeight="1">
      <c r="A4" s="154" t="s">
        <v>128</v>
      </c>
      <c r="B4" s="152" t="s">
        <v>129</v>
      </c>
      <c r="C4" s="155" t="str">
        <f>T16</f>
        <v>Phoenix</v>
      </c>
      <c r="D4" s="155" t="str">
        <f>T20</f>
        <v>Paola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4"/>
      <c r="T4" s="98"/>
      <c r="U4" s="98"/>
      <c r="V4" s="98"/>
      <c r="W4" s="98"/>
      <c r="X4" s="98"/>
      <c r="Y4" s="98"/>
      <c r="Z4" s="98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>
      <c r="A5" s="154" t="s">
        <v>130</v>
      </c>
      <c r="B5" s="152" t="s">
        <v>131</v>
      </c>
      <c r="C5" s="156" t="str">
        <f>T24</f>
        <v>Mgarr</v>
      </c>
      <c r="D5" s="155" t="str">
        <f>T28</f>
        <v>Flyers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4"/>
      <c r="T5" s="327" t="s">
        <v>222</v>
      </c>
      <c r="U5" s="99"/>
      <c r="V5" s="99"/>
      <c r="W5" s="99"/>
      <c r="X5" s="99"/>
      <c r="Y5" s="98"/>
      <c r="Z5" s="98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2.75" customHeight="1">
      <c r="A6" s="154" t="s">
        <v>132</v>
      </c>
      <c r="B6" s="152" t="s">
        <v>135</v>
      </c>
      <c r="C6" s="155" t="str">
        <f>V8</f>
        <v>Winner WNC-01</v>
      </c>
      <c r="D6" s="155" t="str">
        <f>V18</f>
        <v>Winner WNC-02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4"/>
      <c r="T6" s="323"/>
      <c r="U6" s="99"/>
      <c r="V6" s="99"/>
      <c r="W6" s="99" t="s">
        <v>133</v>
      </c>
      <c r="X6" s="99"/>
      <c r="Y6" s="98"/>
      <c r="Z6" s="98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2.75" customHeight="1">
      <c r="A7" s="154" t="s">
        <v>134</v>
      </c>
      <c r="B7" s="152" t="s">
        <v>137</v>
      </c>
      <c r="C7" s="155" t="str">
        <f>V26</f>
        <v>Winner WNC-03</v>
      </c>
      <c r="D7" s="155" t="str">
        <f>T33</f>
        <v>Fleur de Lys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4"/>
      <c r="T7" s="99"/>
      <c r="U7" s="100"/>
      <c r="V7" s="99"/>
      <c r="W7" s="99"/>
      <c r="X7" s="99"/>
      <c r="Y7" s="98"/>
      <c r="Z7" s="98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2.75" customHeight="1">
      <c r="A8" s="154" t="s">
        <v>136</v>
      </c>
      <c r="B8" s="152" t="s">
        <v>139</v>
      </c>
      <c r="C8" s="156" t="str">
        <f>X29</f>
        <v>Winner WNC-05</v>
      </c>
      <c r="D8" s="155" t="str">
        <f>X13</f>
        <v>Winner WNC-04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4"/>
      <c r="T8" s="99"/>
      <c r="U8" s="100"/>
      <c r="V8" s="322" t="s">
        <v>231</v>
      </c>
      <c r="W8" s="99"/>
      <c r="X8" s="99"/>
      <c r="Y8" s="98"/>
      <c r="Z8" s="98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2.75" customHeight="1">
      <c r="A9" s="154" t="s">
        <v>138</v>
      </c>
      <c r="B9" s="152" t="s">
        <v>141</v>
      </c>
      <c r="C9" s="155" t="str">
        <f>X13</f>
        <v>Winner WNC-04</v>
      </c>
      <c r="D9" s="156" t="str">
        <f>X29</f>
        <v>Winner WNC-05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4"/>
      <c r="T9" s="99"/>
      <c r="U9" s="101"/>
      <c r="V9" s="323"/>
      <c r="W9" s="99"/>
      <c r="X9" s="99"/>
      <c r="Y9" s="98"/>
      <c r="Z9" s="98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2.75" customHeight="1">
      <c r="A10" s="154" t="s">
        <v>140</v>
      </c>
      <c r="B10" s="152" t="s">
        <v>142</v>
      </c>
      <c r="C10" s="156" t="str">
        <f>X29</f>
        <v>Winner WNC-05</v>
      </c>
      <c r="D10" s="155" t="str">
        <f>X13</f>
        <v>Winner WNC-04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4"/>
      <c r="T10" s="99"/>
      <c r="U10" s="100"/>
      <c r="V10" s="99"/>
      <c r="W10" s="100"/>
      <c r="X10" s="99"/>
      <c r="Y10" s="98"/>
      <c r="Z10" s="98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12.75" customHeight="1">
      <c r="A11" s="148"/>
      <c r="B11" s="149"/>
      <c r="C11" s="150"/>
      <c r="D11" s="151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"/>
      <c r="T11" s="322" t="s">
        <v>252</v>
      </c>
      <c r="U11" s="99"/>
      <c r="V11" s="99"/>
      <c r="W11" s="100"/>
      <c r="X11" s="99"/>
      <c r="Y11" s="98"/>
      <c r="Z11" s="98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23"/>
      <c r="U12" s="99"/>
      <c r="V12" s="99"/>
      <c r="W12" s="100"/>
      <c r="X12" s="99"/>
      <c r="Y12" s="98"/>
      <c r="Z12" s="98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9"/>
      <c r="U13" s="99"/>
      <c r="V13" s="99"/>
      <c r="W13" s="102"/>
      <c r="X13" s="322" t="s">
        <v>234</v>
      </c>
      <c r="Y13" s="98"/>
      <c r="Z13" s="98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9"/>
      <c r="U14" s="99"/>
      <c r="V14" s="99"/>
      <c r="W14" s="101"/>
      <c r="X14" s="323"/>
      <c r="Y14" s="98"/>
      <c r="Z14" s="98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9"/>
      <c r="U15" s="99"/>
      <c r="V15" s="99"/>
      <c r="W15" s="100"/>
      <c r="X15" s="99"/>
      <c r="Y15" s="103"/>
      <c r="Z15" s="98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22" t="s">
        <v>274</v>
      </c>
      <c r="U16" s="99"/>
      <c r="V16" s="99"/>
      <c r="W16" s="100"/>
      <c r="X16" s="99"/>
      <c r="Y16" s="103"/>
      <c r="Z16" s="98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23"/>
      <c r="U17" s="99"/>
      <c r="V17" s="99"/>
      <c r="W17" s="100"/>
      <c r="X17" s="99"/>
      <c r="Y17" s="103"/>
      <c r="Z17" s="98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9"/>
      <c r="U18" s="104"/>
      <c r="V18" s="322" t="s">
        <v>232</v>
      </c>
      <c r="W18" s="99"/>
      <c r="X18" s="99"/>
      <c r="Y18" s="103"/>
      <c r="Z18" s="98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9"/>
      <c r="U19" s="105"/>
      <c r="V19" s="323"/>
      <c r="W19" s="99"/>
      <c r="X19" s="99"/>
      <c r="Y19" s="103"/>
      <c r="Z19" s="98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22" t="s">
        <v>0</v>
      </c>
      <c r="U20" s="99"/>
      <c r="V20" s="99"/>
      <c r="W20" s="99"/>
      <c r="X20" s="99"/>
      <c r="Y20" s="103"/>
      <c r="Z20" s="98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23"/>
      <c r="U21" s="99"/>
      <c r="V21" s="99"/>
      <c r="W21" s="99"/>
      <c r="X21" s="99"/>
      <c r="Y21" s="103"/>
      <c r="Z21" s="98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99"/>
      <c r="U22" s="99"/>
      <c r="V22" s="99"/>
      <c r="W22" s="99"/>
      <c r="X22" s="99"/>
      <c r="Y22" s="103"/>
      <c r="Z22" s="333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9"/>
      <c r="U23" s="99"/>
      <c r="V23" s="99"/>
      <c r="W23" s="99"/>
      <c r="X23" s="99"/>
      <c r="Y23" s="106"/>
      <c r="Z23" s="323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27" t="s">
        <v>275</v>
      </c>
      <c r="U24" s="99"/>
      <c r="V24" s="99"/>
      <c r="W24" s="99"/>
      <c r="X24" s="99"/>
      <c r="Y24" s="103"/>
      <c r="Z24" s="98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23"/>
      <c r="U25" s="99"/>
      <c r="V25" s="99"/>
      <c r="W25" s="99"/>
      <c r="X25" s="99"/>
      <c r="Y25" s="103"/>
      <c r="Z25" s="98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99"/>
      <c r="U26" s="104"/>
      <c r="V26" s="322" t="s">
        <v>233</v>
      </c>
      <c r="W26" s="99"/>
      <c r="X26" s="99"/>
      <c r="Y26" s="103"/>
      <c r="Z26" s="98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99"/>
      <c r="U27" s="105"/>
      <c r="V27" s="323"/>
      <c r="W27" s="99"/>
      <c r="X27" s="99"/>
      <c r="Y27" s="103"/>
      <c r="Z27" s="98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22" t="s">
        <v>224</v>
      </c>
      <c r="U28" s="99"/>
      <c r="V28" s="144"/>
      <c r="W28" s="140"/>
      <c r="X28" s="99"/>
      <c r="Y28" s="103"/>
      <c r="Z28" s="98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23"/>
      <c r="U29" s="99"/>
      <c r="V29" s="145"/>
      <c r="W29" s="146"/>
      <c r="X29" s="322" t="s">
        <v>235</v>
      </c>
      <c r="Y29" s="147"/>
      <c r="Z29" s="98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99"/>
      <c r="U30" s="99"/>
      <c r="V30" s="145"/>
      <c r="W30" s="140"/>
      <c r="X30" s="323"/>
      <c r="Y30" s="143"/>
      <c r="Z30" s="98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9"/>
      <c r="U31" s="99"/>
      <c r="V31" s="145"/>
      <c r="W31" s="140"/>
      <c r="X31" s="330"/>
      <c r="Y31" s="143"/>
      <c r="Z31" s="98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9"/>
      <c r="U32" s="99"/>
      <c r="V32" s="145"/>
      <c r="W32" s="140"/>
      <c r="X32" s="331"/>
      <c r="Y32" s="143"/>
      <c r="Z32" s="98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28" t="s">
        <v>147</v>
      </c>
      <c r="U33" s="99"/>
      <c r="V33" s="99"/>
      <c r="W33" s="100"/>
      <c r="X33" s="99"/>
      <c r="Y33" s="98"/>
      <c r="Z33" s="98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29"/>
      <c r="U34" s="142"/>
      <c r="V34" s="142"/>
      <c r="W34" s="140"/>
      <c r="X34" s="99"/>
      <c r="Y34" s="98"/>
      <c r="Z34" s="98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0"/>
      <c r="U35" s="140"/>
      <c r="V35" s="140"/>
      <c r="W35" s="140"/>
      <c r="X35" s="99"/>
      <c r="Y35" s="98"/>
      <c r="Z35" s="98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0"/>
      <c r="U36" s="140"/>
      <c r="V36" s="330"/>
      <c r="W36" s="140"/>
      <c r="X36" s="99"/>
      <c r="Y36" s="98"/>
      <c r="Z36" s="98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0"/>
      <c r="U37" s="140"/>
      <c r="V37" s="331"/>
      <c r="W37" s="140"/>
      <c r="X37" s="99"/>
      <c r="Y37" s="98"/>
      <c r="Z37" s="98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12.75" customHeight="1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0"/>
      <c r="U38" s="140"/>
      <c r="V38" s="140"/>
      <c r="W38" s="140"/>
      <c r="X38" s="99"/>
      <c r="Y38" s="98"/>
      <c r="Z38" s="98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 customHeight="1">
      <c r="A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332"/>
      <c r="U39" s="140"/>
      <c r="V39" s="140"/>
      <c r="W39" s="140"/>
      <c r="X39" s="99"/>
      <c r="Y39" s="98"/>
      <c r="Z39" s="98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9:36" ht="12.75" customHeight="1">
      <c r="S40" s="14"/>
      <c r="T40" s="331"/>
      <c r="U40" s="140"/>
      <c r="V40" s="140"/>
      <c r="W40" s="140"/>
      <c r="X40" s="99"/>
      <c r="Y40" s="98"/>
      <c r="Z40" s="98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9:36" ht="12.75" customHeight="1">
      <c r="S41" s="14"/>
      <c r="T41" s="141"/>
      <c r="U41" s="141"/>
      <c r="V41" s="141"/>
      <c r="W41" s="14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</sheetData>
  <sheetProtection/>
  <mergeCells count="26">
    <mergeCell ref="V18:V19"/>
    <mergeCell ref="T33:T34"/>
    <mergeCell ref="V36:V37"/>
    <mergeCell ref="T39:T40"/>
    <mergeCell ref="T20:T21"/>
    <mergeCell ref="Z22:Z23"/>
    <mergeCell ref="T24:T25"/>
    <mergeCell ref="V26:V27"/>
    <mergeCell ref="T28:T29"/>
    <mergeCell ref="X31:X32"/>
    <mergeCell ref="Q2:R2"/>
    <mergeCell ref="T5:T6"/>
    <mergeCell ref="V8:V9"/>
    <mergeCell ref="T11:T12"/>
    <mergeCell ref="X13:X14"/>
    <mergeCell ref="T16:T17"/>
    <mergeCell ref="X29:X30"/>
    <mergeCell ref="C1:D1"/>
    <mergeCell ref="E1:F1"/>
    <mergeCell ref="G1:R1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Sammut</dc:creator>
  <cp:keywords/>
  <dc:description/>
  <cp:lastModifiedBy>Analisse</cp:lastModifiedBy>
  <cp:lastPrinted>2018-09-16T16:34:57Z</cp:lastPrinted>
  <dcterms:created xsi:type="dcterms:W3CDTF">2018-06-03T09:08:26Z</dcterms:created>
  <dcterms:modified xsi:type="dcterms:W3CDTF">2020-01-07T11:28:41Z</dcterms:modified>
  <cp:category/>
  <cp:version/>
  <cp:contentType/>
  <cp:contentStatus/>
</cp:coreProperties>
</file>