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73" activeTab="0"/>
  </bookViews>
  <sheets>
    <sheet name="Fixtures" sheetId="1" r:id="rId1"/>
    <sheet name="Senior Women Div 1" sheetId="2" r:id="rId2"/>
    <sheet name="Senior Women Div 2" sheetId="3" r:id="rId3"/>
    <sheet name="Senior Men" sheetId="4" r:id="rId4"/>
    <sheet name="Mini Volley Girls" sheetId="5" r:id="rId5"/>
    <sheet name="Women National-Fr.Parnis Cup" sheetId="6" r:id="rId6"/>
    <sheet name="Men National-Fr.Parnis Cup" sheetId="7" r:id="rId7"/>
    <sheet name="Super Cup" sheetId="8" r:id="rId8"/>
    <sheet name="Pre-Season Women" sheetId="9" r:id="rId9"/>
    <sheet name="Exemptions" sheetId="10" state="hidden" r:id="rId10"/>
  </sheets>
  <definedNames/>
  <calcPr fullCalcOnLoad="1"/>
</workbook>
</file>

<file path=xl/sharedStrings.xml><?xml version="1.0" encoding="utf-8"?>
<sst xmlns="http://schemas.openxmlformats.org/spreadsheetml/2006/main" count="1582" uniqueCount="328">
  <si>
    <t>http://www.maltavolleyball.org/</t>
  </si>
  <si>
    <t>FIXTURES 2009/10</t>
  </si>
  <si>
    <t>(Note: MVA will make it's best to keep to the scheduled dates and time, but fixtures are subject to change due to unforseen circumstances)</t>
  </si>
  <si>
    <t>Date</t>
  </si>
  <si>
    <t>Time</t>
  </si>
  <si>
    <t>Venue</t>
  </si>
  <si>
    <t>Game</t>
  </si>
  <si>
    <t>Category</t>
  </si>
  <si>
    <t>Home Team</t>
  </si>
  <si>
    <t>Away Team</t>
  </si>
  <si>
    <t>Result</t>
  </si>
  <si>
    <t>SEPTEMBER</t>
  </si>
  <si>
    <t>Wednesday</t>
  </si>
  <si>
    <t>2000</t>
  </si>
  <si>
    <t>Kordin</t>
  </si>
  <si>
    <t>N-01</t>
  </si>
  <si>
    <t>Friendly Tournament</t>
  </si>
  <si>
    <t>Maltese Selection</t>
  </si>
  <si>
    <t>SACV - Scotland</t>
  </si>
  <si>
    <t>Thursday</t>
  </si>
  <si>
    <t>Cottonera</t>
  </si>
  <si>
    <t>N-02</t>
  </si>
  <si>
    <t>Friday</t>
  </si>
  <si>
    <t>N-03</t>
  </si>
  <si>
    <t>Saturday</t>
  </si>
  <si>
    <t>1430</t>
  </si>
  <si>
    <t>N-04</t>
  </si>
  <si>
    <t>1330</t>
  </si>
  <si>
    <t>1530</t>
  </si>
  <si>
    <t>Tuesday</t>
  </si>
  <si>
    <t>Sunday</t>
  </si>
  <si>
    <t>OCTOBER</t>
  </si>
  <si>
    <t>1500</t>
  </si>
  <si>
    <t>0930</t>
  </si>
  <si>
    <t>VOLLEYBALL SCHOOL</t>
  </si>
  <si>
    <t>1730</t>
  </si>
  <si>
    <t>1300</t>
  </si>
  <si>
    <t>COTTONERA NOT AVAILABLE DUE TO KMS ACTIVITY</t>
  </si>
  <si>
    <t>NATIONAL TEAMS TRAINING</t>
  </si>
  <si>
    <t>1630</t>
  </si>
  <si>
    <t>NOVEMBER</t>
  </si>
  <si>
    <t>WO</t>
  </si>
  <si>
    <t>1030</t>
  </si>
  <si>
    <t>1115</t>
  </si>
  <si>
    <t>DECEMBER</t>
  </si>
  <si>
    <t>1830</t>
  </si>
  <si>
    <t>PUBLIC HOLIDAY TUE 8TH DEC</t>
  </si>
  <si>
    <t>SOCIAL LEAGUE</t>
  </si>
  <si>
    <t>PUBLIC HOLIDAY</t>
  </si>
  <si>
    <t xml:space="preserve">BOXING DAY </t>
  </si>
  <si>
    <t>1000</t>
  </si>
  <si>
    <t>YOUTH CHRISTMAS FESTIVAL</t>
  </si>
  <si>
    <t>JUNIOR ALL STARS GAME</t>
  </si>
  <si>
    <t>SENIOR ALL STARS GAME (WOMEN)</t>
  </si>
  <si>
    <t>SENIOR ALL STARS GAME(MEN)</t>
  </si>
  <si>
    <t>JANUARY</t>
  </si>
  <si>
    <t>FEBRUARY</t>
  </si>
  <si>
    <t>VOLLEYBALL FUN FESTIVAL</t>
  </si>
  <si>
    <t>PUBLIC HOLIDAY WED 10TH FEB</t>
  </si>
  <si>
    <t>&lt;-End of 2 rounds 2nd Div</t>
  </si>
  <si>
    <t>MARCH</t>
  </si>
  <si>
    <t>KMS ACTIVITY</t>
  </si>
  <si>
    <t>APRIL</t>
  </si>
  <si>
    <t>EASTER</t>
  </si>
  <si>
    <t>1400</t>
  </si>
  <si>
    <t>1600</t>
  </si>
  <si>
    <t>2030</t>
  </si>
  <si>
    <r>
      <t>ç</t>
    </r>
    <r>
      <rPr>
        <b/>
        <sz val="11"/>
        <rFont val="Arial"/>
        <family val="2"/>
      </rPr>
      <t xml:space="preserve"> NEXT GAME</t>
    </r>
  </si>
  <si>
    <t>&lt;-End of League Women 1st div</t>
  </si>
  <si>
    <t>MAY</t>
  </si>
  <si>
    <t>JUNE</t>
  </si>
  <si>
    <t>JULY</t>
  </si>
  <si>
    <t>BEACH VOLLEY OPEN</t>
  </si>
  <si>
    <t>AUGUST</t>
  </si>
  <si>
    <t>Opponents</t>
  </si>
  <si>
    <t>Ranking</t>
  </si>
  <si>
    <t>Matches</t>
  </si>
  <si>
    <t>Points</t>
  </si>
  <si>
    <t>Sets</t>
  </si>
  <si>
    <t>Total</t>
  </si>
  <si>
    <t>#</t>
  </si>
  <si>
    <t>Team</t>
  </si>
  <si>
    <t>Won</t>
  </si>
  <si>
    <t>Lost</t>
  </si>
  <si>
    <t>W/O</t>
  </si>
  <si>
    <t>.</t>
  </si>
  <si>
    <t>Ratio</t>
  </si>
  <si>
    <t>WF-01</t>
  </si>
  <si>
    <t>Senior Women 1st Div</t>
  </si>
  <si>
    <t>FLEUR-DE-LYS</t>
  </si>
  <si>
    <t>SOUTHEND</t>
  </si>
  <si>
    <t>PAOLA HIBS CANDY (PLA)</t>
  </si>
  <si>
    <t>WF-02</t>
  </si>
  <si>
    <t>FLYERS DEPIRO</t>
  </si>
  <si>
    <t>PLAYVOLLEY GALAXY</t>
  </si>
  <si>
    <t>FLYERS DEPIRO (FLY)</t>
  </si>
  <si>
    <t>WF-03</t>
  </si>
  <si>
    <t>PAOLA HIBS CANDY</t>
  </si>
  <si>
    <t>PLAYVOLLEY STARS</t>
  </si>
  <si>
    <t>FLEUR-DE-LYS (FDL)</t>
  </si>
  <si>
    <t>WF-04</t>
  </si>
  <si>
    <t>PLAYVOLLEY STARS (PVS)</t>
  </si>
  <si>
    <t>WF-05</t>
  </si>
  <si>
    <t>SOUTHEND (STH)</t>
  </si>
  <si>
    <t>WF-06</t>
  </si>
  <si>
    <t>PLAYVOLLEY GALAXY (PVG)</t>
  </si>
  <si>
    <t>WF-07</t>
  </si>
  <si>
    <t>WF-08</t>
  </si>
  <si>
    <t>WF-09</t>
  </si>
  <si>
    <t>WF-10</t>
  </si>
  <si>
    <t>WF-11</t>
  </si>
  <si>
    <t>WF-12</t>
  </si>
  <si>
    <t>Win</t>
  </si>
  <si>
    <t>WF-13</t>
  </si>
  <si>
    <t>WF-14</t>
  </si>
  <si>
    <t>Walk-Over</t>
  </si>
  <si>
    <t>WF-15</t>
  </si>
  <si>
    <t>WF-16</t>
  </si>
  <si>
    <t>PLAYOFFS</t>
  </si>
  <si>
    <t>WF-17</t>
  </si>
  <si>
    <t>WF-18</t>
  </si>
  <si>
    <t>WF-19</t>
  </si>
  <si>
    <t>WF-20</t>
  </si>
  <si>
    <t>WF-21</t>
  </si>
  <si>
    <t>WF-22</t>
  </si>
  <si>
    <t>WF-23</t>
  </si>
  <si>
    <t>WF-24</t>
  </si>
  <si>
    <t>WF-25</t>
  </si>
  <si>
    <t>WF-26</t>
  </si>
  <si>
    <t>WF-27</t>
  </si>
  <si>
    <t>WF-28</t>
  </si>
  <si>
    <t>WF-29</t>
  </si>
  <si>
    <t>WF-30</t>
  </si>
  <si>
    <t>WF-31</t>
  </si>
  <si>
    <t>LAST THREE TEAMS</t>
  </si>
  <si>
    <t>WF-32</t>
  </si>
  <si>
    <t>WF-33</t>
  </si>
  <si>
    <t>WF-34</t>
  </si>
  <si>
    <t>1ST THREE TEAMS</t>
  </si>
  <si>
    <t>WF-35</t>
  </si>
  <si>
    <t>WF-36</t>
  </si>
  <si>
    <t>WN-01</t>
  </si>
  <si>
    <t>Senior Women 2nd Div</t>
  </si>
  <si>
    <t>BIRKIRKARA</t>
  </si>
  <si>
    <t>TGIF</t>
  </si>
  <si>
    <t>FLYERS DEPIRO II (FL2)</t>
  </si>
  <si>
    <t>WN-02</t>
  </si>
  <si>
    <t>FLYERS DEPIRO II</t>
  </si>
  <si>
    <t>PHOENIX</t>
  </si>
  <si>
    <t>BIRKIRKARA (BKR)</t>
  </si>
  <si>
    <t>WN-03</t>
  </si>
  <si>
    <t>MELLIEHA BULLETS</t>
  </si>
  <si>
    <t>PAOLA U18</t>
  </si>
  <si>
    <t>PAOLA U18 (PLA)</t>
  </si>
  <si>
    <t>WN-04</t>
  </si>
  <si>
    <t>PHOENIX (PHX)</t>
  </si>
  <si>
    <t>WN-05</t>
  </si>
  <si>
    <t>TGIF (TGI)</t>
  </si>
  <si>
    <t>WN-06</t>
  </si>
  <si>
    <t>MELLIEHA BULLETS (MLH)</t>
  </si>
  <si>
    <t>WN-07</t>
  </si>
  <si>
    <t>WN-08</t>
  </si>
  <si>
    <t>WN-09</t>
  </si>
  <si>
    <t>WN-10</t>
  </si>
  <si>
    <t>WN-11</t>
  </si>
  <si>
    <t>WN-12</t>
  </si>
  <si>
    <t>WN-13</t>
  </si>
  <si>
    <t>WN-14</t>
  </si>
  <si>
    <t>WN-15</t>
  </si>
  <si>
    <t>WN-16</t>
  </si>
  <si>
    <t>Playoffs</t>
  </si>
  <si>
    <t>WN-17</t>
  </si>
  <si>
    <t>WN-18</t>
  </si>
  <si>
    <t>WN-19</t>
  </si>
  <si>
    <t>WN-20</t>
  </si>
  <si>
    <t>WN-21</t>
  </si>
  <si>
    <t>WN-22</t>
  </si>
  <si>
    <t>WN-23</t>
  </si>
  <si>
    <t>WN-24</t>
  </si>
  <si>
    <t>WN-25</t>
  </si>
  <si>
    <t>WN-26</t>
  </si>
  <si>
    <t>WN-27</t>
  </si>
  <si>
    <t>WN-28</t>
  </si>
  <si>
    <t>WN-29</t>
  </si>
  <si>
    <t>WN-30</t>
  </si>
  <si>
    <t>WN-31</t>
  </si>
  <si>
    <t>WN-32</t>
  </si>
  <si>
    <t>WN-33</t>
  </si>
  <si>
    <t>WN-34</t>
  </si>
  <si>
    <t>WN-35</t>
  </si>
  <si>
    <t>WN-36</t>
  </si>
  <si>
    <t>M-01</t>
  </si>
  <si>
    <t>Senior Men</t>
  </si>
  <si>
    <t>SLIEMA</t>
  </si>
  <si>
    <t>DEFENDERS ALOYSIANS</t>
  </si>
  <si>
    <t>VALLETTA MAPEI (VLT)</t>
  </si>
  <si>
    <t>M-02</t>
  </si>
  <si>
    <t>VALLETTA MAPEI</t>
  </si>
  <si>
    <t>SLIEMA (SLM)</t>
  </si>
  <si>
    <t>M-03</t>
  </si>
  <si>
    <t>DEFENDERS ALOYSIANS (DAL)</t>
  </si>
  <si>
    <t>M-04</t>
  </si>
  <si>
    <t>M-05</t>
  </si>
  <si>
    <t>M-06</t>
  </si>
  <si>
    <t>M-07</t>
  </si>
  <si>
    <t>M-08</t>
  </si>
  <si>
    <t>M-09</t>
  </si>
  <si>
    <t>M-10</t>
  </si>
  <si>
    <t>M-11</t>
  </si>
  <si>
    <t>M-12</t>
  </si>
  <si>
    <t>M-13</t>
  </si>
  <si>
    <t>M-14</t>
  </si>
  <si>
    <t>M-15</t>
  </si>
  <si>
    <t>WM-01</t>
  </si>
  <si>
    <t>Mini Volley Girls</t>
  </si>
  <si>
    <t>*</t>
  </si>
  <si>
    <t>FLYERS</t>
  </si>
  <si>
    <t>WM-02</t>
  </si>
  <si>
    <t>PLAYVOLLEY</t>
  </si>
  <si>
    <t>PAOLA</t>
  </si>
  <si>
    <t>WM-03</t>
  </si>
  <si>
    <t>WM-04</t>
  </si>
  <si>
    <t>WM-05</t>
  </si>
  <si>
    <t>WM-06</t>
  </si>
  <si>
    <t>WM-07</t>
  </si>
  <si>
    <t>WM-08</t>
  </si>
  <si>
    <t>WM-09</t>
  </si>
  <si>
    <t>WM-10</t>
  </si>
  <si>
    <t>WM-11</t>
  </si>
  <si>
    <t>WM-12</t>
  </si>
  <si>
    <t>WM-13</t>
  </si>
  <si>
    <t>WM-14</t>
  </si>
  <si>
    <t>WM-15</t>
  </si>
  <si>
    <t>WM-16</t>
  </si>
  <si>
    <t>WM-17</t>
  </si>
  <si>
    <t>WM-18</t>
  </si>
  <si>
    <t>WM-19</t>
  </si>
  <si>
    <t>WM-20</t>
  </si>
  <si>
    <t>WM-21</t>
  </si>
  <si>
    <t>WM-22</t>
  </si>
  <si>
    <t>WM-23</t>
  </si>
  <si>
    <t>WM-24</t>
  </si>
  <si>
    <t>WM-25</t>
  </si>
  <si>
    <t>WM-26</t>
  </si>
  <si>
    <t>WM-27</t>
  </si>
  <si>
    <t>WM-28</t>
  </si>
  <si>
    <t>WM-29</t>
  </si>
  <si>
    <t>WM-30</t>
  </si>
  <si>
    <t>FLYERS II</t>
  </si>
  <si>
    <t>WC-01</t>
  </si>
  <si>
    <t>Women National (Fr.Parnis) Cup</t>
  </si>
  <si>
    <t>WC-02</t>
  </si>
  <si>
    <t>WC-03</t>
  </si>
  <si>
    <t>WC-04</t>
  </si>
  <si>
    <t>WC-05</t>
  </si>
  <si>
    <t>WC-06</t>
  </si>
  <si>
    <t>MC-01</t>
  </si>
  <si>
    <t>Men National (Fr.Parnis) Cup</t>
  </si>
  <si>
    <t>MC-02</t>
  </si>
  <si>
    <t>MC-03</t>
  </si>
  <si>
    <t>MC-04</t>
  </si>
  <si>
    <t>MC-05</t>
  </si>
  <si>
    <t>SF-01</t>
  </si>
  <si>
    <t>Super Cup Women</t>
  </si>
  <si>
    <t>WP-01</t>
  </si>
  <si>
    <t>Women Pre-Season</t>
  </si>
  <si>
    <t>MELLIEHA</t>
  </si>
  <si>
    <t>WP-02</t>
  </si>
  <si>
    <t>WP-03</t>
  </si>
  <si>
    <t>PAOLA HIBS CANDY(PLA)</t>
  </si>
  <si>
    <t>WP-04</t>
  </si>
  <si>
    <t>WP-05</t>
  </si>
  <si>
    <t>MELLIEHA (MLH)</t>
  </si>
  <si>
    <t>WP-06</t>
  </si>
  <si>
    <t>WP-07</t>
  </si>
  <si>
    <t>WP-08</t>
  </si>
  <si>
    <t>WP-09</t>
  </si>
  <si>
    <t>WP-10</t>
  </si>
  <si>
    <t>Club</t>
  </si>
  <si>
    <t>Dates</t>
  </si>
  <si>
    <t>Southend</t>
  </si>
  <si>
    <t>31 Oct-1Nov, 13-14 Feb, 13-14 Mar</t>
  </si>
  <si>
    <t>Paola</t>
  </si>
  <si>
    <t>20 Sep, 4th Dec, 9-10 Jan</t>
  </si>
  <si>
    <t>Paola U18</t>
  </si>
  <si>
    <t>Playvolley I</t>
  </si>
  <si>
    <t>24-25 Oct, 5-6 Dec, 2-3 Jan</t>
  </si>
  <si>
    <t>Playvolley II</t>
  </si>
  <si>
    <t>Fleur-de-lys</t>
  </si>
  <si>
    <r>
      <t>15 Nov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13 Dec, 10 Jan</t>
    </r>
  </si>
  <si>
    <t>Flyers</t>
  </si>
  <si>
    <t xml:space="preserve">18-20 Sep, 27 Sep, 24-25 Oct </t>
  </si>
  <si>
    <t>Flyers II</t>
  </si>
  <si>
    <t>Mellieha</t>
  </si>
  <si>
    <t>/</t>
  </si>
  <si>
    <t>Birkirkara</t>
  </si>
  <si>
    <t>Phoenix</t>
  </si>
  <si>
    <t>27-28 Mar, 10-11 Apr</t>
  </si>
  <si>
    <t>MALTA</t>
  </si>
  <si>
    <t>IRELAND</t>
  </si>
  <si>
    <t>ICELAND</t>
  </si>
  <si>
    <t>SAN MARINO</t>
  </si>
  <si>
    <t xml:space="preserve">LUXEMBOURG </t>
  </si>
  <si>
    <t>1100</t>
  </si>
  <si>
    <t>1800</t>
  </si>
  <si>
    <t>LUXEMBOURG</t>
  </si>
  <si>
    <t>WB-01</t>
  </si>
  <si>
    <t>WB-02</t>
  </si>
  <si>
    <t>WB-03</t>
  </si>
  <si>
    <t>WB-04</t>
  </si>
  <si>
    <t>WB-05</t>
  </si>
  <si>
    <t>WB-06</t>
  </si>
  <si>
    <t>WB-07</t>
  </si>
  <si>
    <t>WB-08</t>
  </si>
  <si>
    <t>WB-09</t>
  </si>
  <si>
    <t>WB-10</t>
  </si>
  <si>
    <t>MB-01</t>
  </si>
  <si>
    <t>MB-02</t>
  </si>
  <si>
    <t>MB-03</t>
  </si>
  <si>
    <t>MB-04</t>
  </si>
  <si>
    <t>MB-05</t>
  </si>
  <si>
    <t>MB-06</t>
  </si>
  <si>
    <t>Men European Pool B</t>
  </si>
  <si>
    <t>Women European Qual. Pool B</t>
  </si>
  <si>
    <t>Monday</t>
  </si>
  <si>
    <t>RECURRING KMS ACTIVITY FROM MONDAY TO FRIDAY 0900 - 1230</t>
  </si>
  <si>
    <t>RECURRING KMS ACTIVITY FROM MONDAY TO FRIDAY 1730 - 1930</t>
  </si>
  <si>
    <t>Last Update: 8/5/2010</t>
  </si>
</sst>
</file>

<file path=xl/styles.xml><?xml version="1.0" encoding="utf-8"?>
<styleSheet xmlns="http://schemas.openxmlformats.org/spreadsheetml/2006/main">
  <numFmts count="18">
    <numFmt numFmtId="5" formatCode="&quot;Lm&quot;#,##0;\-&quot;Lm&quot;#,##0"/>
    <numFmt numFmtId="6" formatCode="&quot;Lm&quot;#,##0;[Red]\-&quot;Lm&quot;#,##0"/>
    <numFmt numFmtId="7" formatCode="&quot;Lm&quot;#,##0.00;\-&quot;Lm&quot;#,##0.00"/>
    <numFmt numFmtId="8" formatCode="&quot;Lm&quot;#,##0.00;[Red]\-&quot;Lm&quot;#,##0.00"/>
    <numFmt numFmtId="42" formatCode="_-&quot;Lm&quot;* #,##0_-;\-&quot;Lm&quot;* #,##0_-;_-&quot;Lm&quot;* &quot;-&quot;_-;_-@_-"/>
    <numFmt numFmtId="41" formatCode="_-* #,##0_-;\-* #,##0_-;_-* &quot;-&quot;_-;_-@_-"/>
    <numFmt numFmtId="44" formatCode="_-&quot;Lm&quot;* #,##0.00_-;\-&quot;Lm&quot;* #,##0.00_-;_-&quot;L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mmm\-yyyy"/>
  </numFmts>
  <fonts count="51"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b/>
      <sz val="9"/>
      <color indexed="10"/>
      <name val="Arial"/>
      <family val="2"/>
    </font>
    <font>
      <b/>
      <sz val="11"/>
      <name val="Wingdings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9"/>
      <color indexed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NumberFormat="1" applyFont="1" applyFill="1" applyBorder="1" applyAlignment="1">
      <alignment/>
    </xf>
    <xf numFmtId="49" fontId="2" fillId="34" borderId="0" xfId="0" applyNumberFormat="1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5" borderId="10" xfId="0" applyFont="1" applyFill="1" applyBorder="1" applyAlignment="1">
      <alignment/>
    </xf>
    <xf numFmtId="16" fontId="2" fillId="35" borderId="10" xfId="0" applyNumberFormat="1" applyFont="1" applyFill="1" applyBorder="1" applyAlignment="1">
      <alignment/>
    </xf>
    <xf numFmtId="49" fontId="2" fillId="35" borderId="10" xfId="0" applyNumberFormat="1" applyFont="1" applyFill="1" applyBorder="1" applyAlignment="1">
      <alignment horizontal="left"/>
    </xf>
    <xf numFmtId="0" fontId="6" fillId="35" borderId="1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16" fontId="2" fillId="35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0" fontId="2" fillId="36" borderId="10" xfId="0" applyFont="1" applyFill="1" applyBorder="1" applyAlignment="1">
      <alignment/>
    </xf>
    <xf numFmtId="16" fontId="2" fillId="36" borderId="10" xfId="0" applyNumberFormat="1" applyFont="1" applyFill="1" applyBorder="1" applyAlignment="1">
      <alignment/>
    </xf>
    <xf numFmtId="49" fontId="2" fillId="36" borderId="10" xfId="0" applyNumberFormat="1" applyFont="1" applyFill="1" applyBorder="1" applyAlignment="1">
      <alignment horizontal="left"/>
    </xf>
    <xf numFmtId="0" fontId="6" fillId="36" borderId="10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2" fillId="36" borderId="0" xfId="0" applyFont="1" applyFill="1" applyAlignment="1">
      <alignment/>
    </xf>
    <xf numFmtId="49" fontId="2" fillId="36" borderId="0" xfId="0" applyNumberFormat="1" applyFont="1" applyFill="1" applyAlignment="1">
      <alignment horizontal="left"/>
    </xf>
    <xf numFmtId="0" fontId="6" fillId="36" borderId="0" xfId="0" applyFont="1" applyFill="1" applyAlignment="1">
      <alignment horizontal="center"/>
    </xf>
    <xf numFmtId="0" fontId="6" fillId="36" borderId="0" xfId="0" applyNumberFormat="1" applyFont="1" applyFill="1" applyAlignment="1">
      <alignment horizontal="center"/>
    </xf>
    <xf numFmtId="0" fontId="6" fillId="36" borderId="0" xfId="0" applyNumberFormat="1" applyFont="1" applyFill="1" applyBorder="1" applyAlignment="1">
      <alignment horizontal="center"/>
    </xf>
    <xf numFmtId="16" fontId="2" fillId="34" borderId="0" xfId="0" applyNumberFormat="1" applyFont="1" applyFill="1" applyBorder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Alignment="1">
      <alignment horizontal="left"/>
    </xf>
    <xf numFmtId="0" fontId="9" fillId="36" borderId="0" xfId="0" applyFont="1" applyFill="1" applyAlignment="1">
      <alignment horizontal="center"/>
    </xf>
    <xf numFmtId="0" fontId="9" fillId="36" borderId="0" xfId="0" applyNumberFormat="1" applyFont="1" applyFill="1" applyAlignment="1">
      <alignment horizontal="center"/>
    </xf>
    <xf numFmtId="0" fontId="9" fillId="36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16" fontId="2" fillId="36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49" fontId="2" fillId="35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2" fillId="35" borderId="0" xfId="0" applyNumberFormat="1" applyFont="1" applyFill="1" applyAlignment="1">
      <alignment horizontal="center"/>
    </xf>
    <xf numFmtId="0" fontId="2" fillId="35" borderId="0" xfId="0" applyFont="1" applyFill="1" applyAlignment="1">
      <alignment horizontal="right"/>
    </xf>
    <xf numFmtId="49" fontId="2" fillId="36" borderId="0" xfId="0" applyNumberFormat="1" applyFont="1" applyFill="1" applyAlignment="1">
      <alignment/>
    </xf>
    <xf numFmtId="0" fontId="2" fillId="36" borderId="0" xfId="0" applyFont="1" applyFill="1" applyAlignment="1">
      <alignment horizontal="center"/>
    </xf>
    <xf numFmtId="0" fontId="2" fillId="36" borderId="0" xfId="0" applyNumberFormat="1" applyFont="1" applyFill="1" applyAlignment="1">
      <alignment horizontal="center"/>
    </xf>
    <xf numFmtId="0" fontId="2" fillId="36" borderId="0" xfId="0" applyFont="1" applyFill="1" applyAlignment="1">
      <alignment horizontal="right"/>
    </xf>
    <xf numFmtId="0" fontId="2" fillId="35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>
      <alignment horizontal="right"/>
    </xf>
    <xf numFmtId="0" fontId="2" fillId="36" borderId="0" xfId="0" applyNumberFormat="1" applyFont="1" applyFill="1" applyBorder="1" applyAlignment="1">
      <alignment/>
    </xf>
    <xf numFmtId="49" fontId="2" fillId="35" borderId="0" xfId="0" applyNumberFormat="1" applyFont="1" applyFill="1" applyAlignment="1">
      <alignment horizontal="left"/>
    </xf>
    <xf numFmtId="0" fontId="2" fillId="35" borderId="0" xfId="0" applyNumberFormat="1" applyFont="1" applyFill="1" applyBorder="1" applyAlignment="1">
      <alignment horizontal="right"/>
    </xf>
    <xf numFmtId="0" fontId="2" fillId="36" borderId="0" xfId="0" applyNumberFormat="1" applyFont="1" applyFill="1" applyBorder="1" applyAlignment="1">
      <alignment horizontal="right"/>
    </xf>
    <xf numFmtId="49" fontId="2" fillId="36" borderId="10" xfId="0" applyNumberFormat="1" applyFont="1" applyFill="1" applyBorder="1" applyAlignment="1">
      <alignment/>
    </xf>
    <xf numFmtId="0" fontId="2" fillId="36" borderId="13" xfId="0" applyFont="1" applyFill="1" applyBorder="1" applyAlignment="1">
      <alignment/>
    </xf>
    <xf numFmtId="49" fontId="2" fillId="36" borderId="14" xfId="0" applyNumberFormat="1" applyFont="1" applyFill="1" applyBorder="1" applyAlignment="1">
      <alignment horizontal="left"/>
    </xf>
    <xf numFmtId="49" fontId="2" fillId="35" borderId="15" xfId="0" applyNumberFormat="1" applyFont="1" applyFill="1" applyBorder="1" applyAlignment="1">
      <alignment horizontal="left"/>
    </xf>
    <xf numFmtId="0" fontId="2" fillId="35" borderId="15" xfId="0" applyFont="1" applyFill="1" applyBorder="1" applyAlignment="1">
      <alignment/>
    </xf>
    <xf numFmtId="49" fontId="2" fillId="36" borderId="15" xfId="0" applyNumberFormat="1" applyFont="1" applyFill="1" applyBorder="1" applyAlignment="1">
      <alignment horizontal="left"/>
    </xf>
    <xf numFmtId="0" fontId="2" fillId="36" borderId="16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6" fillId="36" borderId="15" xfId="0" applyFont="1" applyFill="1" applyBorder="1" applyAlignment="1">
      <alignment horizontal="center"/>
    </xf>
    <xf numFmtId="0" fontId="2" fillId="36" borderId="12" xfId="0" applyFont="1" applyFill="1" applyBorder="1" applyAlignment="1">
      <alignment/>
    </xf>
    <xf numFmtId="0" fontId="10" fillId="0" borderId="0" xfId="0" applyFont="1" applyFill="1" applyAlignment="1">
      <alignment/>
    </xf>
    <xf numFmtId="0" fontId="12" fillId="37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16" fontId="3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6" fillId="36" borderId="10" xfId="0" applyNumberFormat="1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38" borderId="14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right"/>
    </xf>
    <xf numFmtId="0" fontId="6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38" borderId="12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38" borderId="21" xfId="0" applyFont="1" applyFill="1" applyBorder="1" applyAlignment="1">
      <alignment/>
    </xf>
    <xf numFmtId="0" fontId="2" fillId="38" borderId="17" xfId="0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38" borderId="17" xfId="0" applyFont="1" applyFill="1" applyBorder="1" applyAlignment="1">
      <alignment horizontal="right"/>
    </xf>
    <xf numFmtId="0" fontId="2" fillId="38" borderId="17" xfId="0" applyFont="1" applyFill="1" applyBorder="1" applyAlignment="1">
      <alignment/>
    </xf>
    <xf numFmtId="0" fontId="2" fillId="38" borderId="14" xfId="0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38" borderId="14" xfId="0" applyFont="1" applyFill="1" applyBorder="1" applyAlignment="1">
      <alignment horizontal="right"/>
    </xf>
    <xf numFmtId="0" fontId="6" fillId="39" borderId="10" xfId="0" applyFont="1" applyFill="1" applyBorder="1" applyAlignment="1">
      <alignment horizontal="center"/>
    </xf>
    <xf numFmtId="49" fontId="6" fillId="39" borderId="10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6" fillId="36" borderId="10" xfId="0" applyNumberFormat="1" applyFont="1" applyFill="1" applyBorder="1" applyAlignment="1">
      <alignment horizontal="center"/>
    </xf>
    <xf numFmtId="0" fontId="6" fillId="39" borderId="0" xfId="0" applyFont="1" applyFill="1" applyAlignment="1">
      <alignment horizontal="center"/>
    </xf>
    <xf numFmtId="0" fontId="6" fillId="39" borderId="10" xfId="0" applyNumberFormat="1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horizontal="center"/>
    </xf>
    <xf numFmtId="0" fontId="2" fillId="38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8" borderId="15" xfId="0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38" borderId="15" xfId="0" applyFont="1" applyFill="1" applyBorder="1" applyAlignment="1">
      <alignment horizontal="right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4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/>
      <protection/>
    </xf>
    <xf numFmtId="172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4" fillId="0" borderId="0" xfId="0" applyFont="1" applyAlignment="1">
      <alignment/>
    </xf>
    <xf numFmtId="16" fontId="0" fillId="0" borderId="0" xfId="0" applyNumberFormat="1" applyAlignment="1">
      <alignment horizontal="left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38" borderId="24" xfId="0" applyFont="1" applyFill="1" applyBorder="1" applyAlignment="1">
      <alignment/>
    </xf>
    <xf numFmtId="0" fontId="2" fillId="38" borderId="24" xfId="0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2" fillId="38" borderId="24" xfId="0" applyFont="1" applyFill="1" applyBorder="1" applyAlignment="1">
      <alignment horizontal="right"/>
    </xf>
    <xf numFmtId="0" fontId="6" fillId="41" borderId="10" xfId="0" applyFont="1" applyFill="1" applyBorder="1" applyAlignment="1">
      <alignment horizontal="center"/>
    </xf>
    <xf numFmtId="49" fontId="2" fillId="35" borderId="25" xfId="0" applyNumberFormat="1" applyFont="1" applyFill="1" applyBorder="1" applyAlignment="1">
      <alignment horizontal="left"/>
    </xf>
    <xf numFmtId="0" fontId="2" fillId="35" borderId="25" xfId="0" applyFont="1" applyFill="1" applyBorder="1" applyAlignment="1">
      <alignment/>
    </xf>
    <xf numFmtId="0" fontId="6" fillId="35" borderId="25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0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/>
    </xf>
    <xf numFmtId="0" fontId="2" fillId="43" borderId="0" xfId="0" applyFont="1" applyFill="1" applyBorder="1" applyAlignment="1">
      <alignment/>
    </xf>
    <xf numFmtId="0" fontId="2" fillId="43" borderId="0" xfId="0" applyFont="1" applyFill="1" applyBorder="1" applyAlignment="1">
      <alignment horizontal="center"/>
    </xf>
    <xf numFmtId="0" fontId="2" fillId="42" borderId="0" xfId="0" applyNumberFormat="1" applyFont="1" applyFill="1" applyBorder="1" applyAlignment="1">
      <alignment horizontal="center"/>
    </xf>
    <xf numFmtId="0" fontId="2" fillId="43" borderId="0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38" borderId="25" xfId="0" applyFont="1" applyFill="1" applyBorder="1" applyAlignment="1">
      <alignment/>
    </xf>
    <xf numFmtId="0" fontId="2" fillId="38" borderId="25" xfId="0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0" fontId="2" fillId="38" borderId="25" xfId="0" applyFont="1" applyFill="1" applyBorder="1" applyAlignment="1">
      <alignment horizontal="right"/>
    </xf>
    <xf numFmtId="0" fontId="6" fillId="41" borderId="10" xfId="0" applyFont="1" applyFill="1" applyBorder="1" applyAlignment="1">
      <alignment horizontal="center"/>
    </xf>
    <xf numFmtId="0" fontId="11" fillId="44" borderId="0" xfId="0" applyFont="1" applyFill="1" applyBorder="1" applyAlignment="1">
      <alignment horizontal="center"/>
    </xf>
    <xf numFmtId="49" fontId="2" fillId="35" borderId="0" xfId="0" applyNumberFormat="1" applyFont="1" applyFill="1" applyBorder="1" applyAlignment="1">
      <alignment horizontal="left"/>
    </xf>
    <xf numFmtId="16" fontId="2" fillId="35" borderId="12" xfId="0" applyNumberFormat="1" applyFont="1" applyFill="1" applyBorder="1" applyAlignment="1">
      <alignment/>
    </xf>
    <xf numFmtId="49" fontId="2" fillId="35" borderId="26" xfId="0" applyNumberFormat="1" applyFont="1" applyFill="1" applyBorder="1" applyAlignment="1">
      <alignment horizontal="left"/>
    </xf>
    <xf numFmtId="0" fontId="2" fillId="35" borderId="26" xfId="0" applyFont="1" applyFill="1" applyBorder="1" applyAlignment="1">
      <alignment/>
    </xf>
    <xf numFmtId="0" fontId="6" fillId="45" borderId="26" xfId="0" applyFont="1" applyFill="1" applyBorder="1" applyAlignment="1">
      <alignment horizontal="center"/>
    </xf>
    <xf numFmtId="16" fontId="2" fillId="36" borderId="12" xfId="0" applyNumberFormat="1" applyFont="1" applyFill="1" applyBorder="1" applyAlignment="1">
      <alignment/>
    </xf>
    <xf numFmtId="49" fontId="2" fillId="36" borderId="26" xfId="0" applyNumberFormat="1" applyFont="1" applyFill="1" applyBorder="1" applyAlignment="1">
      <alignment horizontal="left"/>
    </xf>
    <xf numFmtId="0" fontId="2" fillId="36" borderId="26" xfId="0" applyFont="1" applyFill="1" applyBorder="1" applyAlignment="1">
      <alignment/>
    </xf>
    <xf numFmtId="0" fontId="6" fillId="46" borderId="26" xfId="0" applyFont="1" applyFill="1" applyBorder="1" applyAlignment="1">
      <alignment horizontal="center"/>
    </xf>
    <xf numFmtId="49" fontId="2" fillId="47" borderId="26" xfId="0" applyNumberFormat="1" applyFont="1" applyFill="1" applyBorder="1" applyAlignment="1">
      <alignment horizontal="left"/>
    </xf>
    <xf numFmtId="0" fontId="2" fillId="47" borderId="26" xfId="0" applyFont="1" applyFill="1" applyBorder="1" applyAlignment="1">
      <alignment/>
    </xf>
    <xf numFmtId="0" fontId="2" fillId="47" borderId="0" xfId="0" applyFont="1" applyFill="1" applyBorder="1" applyAlignment="1">
      <alignment/>
    </xf>
    <xf numFmtId="16" fontId="2" fillId="47" borderId="0" xfId="0" applyNumberFormat="1" applyFont="1" applyFill="1" applyBorder="1" applyAlignment="1">
      <alignment/>
    </xf>
    <xf numFmtId="49" fontId="2" fillId="47" borderId="0" xfId="0" applyNumberFormat="1" applyFont="1" applyFill="1" applyBorder="1" applyAlignment="1">
      <alignment horizontal="left"/>
    </xf>
    <xf numFmtId="16" fontId="2" fillId="35" borderId="26" xfId="0" applyNumberFormat="1" applyFont="1" applyFill="1" applyBorder="1" applyAlignment="1">
      <alignment/>
    </xf>
    <xf numFmtId="16" fontId="2" fillId="47" borderId="26" xfId="0" applyNumberFormat="1" applyFont="1" applyFill="1" applyBorder="1" applyAlignment="1">
      <alignment/>
    </xf>
    <xf numFmtId="0" fontId="11" fillId="44" borderId="27" xfId="0" applyFont="1" applyFill="1" applyBorder="1" applyAlignment="1">
      <alignment horizontal="center"/>
    </xf>
    <xf numFmtId="0" fontId="11" fillId="44" borderId="0" xfId="0" applyFont="1" applyFill="1" applyBorder="1" applyAlignment="1">
      <alignment horizontal="center"/>
    </xf>
    <xf numFmtId="0" fontId="6" fillId="4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44" borderId="0" xfId="0" applyFont="1" applyFill="1" applyBorder="1" applyAlignment="1">
      <alignment horizontal="center"/>
    </xf>
    <xf numFmtId="0" fontId="7" fillId="39" borderId="0" xfId="0" applyFont="1" applyFill="1" applyBorder="1" applyAlignment="1">
      <alignment horizontal="center"/>
    </xf>
    <xf numFmtId="0" fontId="11" fillId="44" borderId="26" xfId="0" applyFont="1" applyFill="1" applyBorder="1" applyAlignment="1">
      <alignment horizontal="center"/>
    </xf>
    <xf numFmtId="0" fontId="6" fillId="44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44" borderId="15" xfId="0" applyFont="1" applyFill="1" applyBorder="1" applyAlignment="1">
      <alignment horizontal="center"/>
    </xf>
    <xf numFmtId="0" fontId="11" fillId="44" borderId="10" xfId="0" applyFont="1" applyFill="1" applyBorder="1" applyAlignment="1">
      <alignment horizontal="center"/>
    </xf>
    <xf numFmtId="0" fontId="6" fillId="48" borderId="10" xfId="0" applyFont="1" applyFill="1" applyBorder="1" applyAlignment="1">
      <alignment horizontal="center"/>
    </xf>
    <xf numFmtId="0" fontId="6" fillId="44" borderId="14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9" fontId="2" fillId="0" borderId="0" xfId="58" applyFont="1" applyFill="1" applyBorder="1" applyAlignment="1" applyProtection="1">
      <alignment horizontal="center"/>
      <protection/>
    </xf>
    <xf numFmtId="0" fontId="4" fillId="0" borderId="0" xfId="52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49" fontId="6" fillId="39" borderId="10" xfId="0" applyNumberFormat="1" applyFont="1" applyFill="1" applyBorder="1" applyAlignment="1">
      <alignment horizontal="center"/>
    </xf>
    <xf numFmtId="0" fontId="6" fillId="38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6" fillId="36" borderId="10" xfId="0" applyNumberFormat="1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752475</xdr:colOff>
      <xdr:row>0</xdr:row>
      <xdr:rowOff>171450</xdr:rowOff>
    </xdr:from>
    <xdr:to>
      <xdr:col>7</xdr:col>
      <xdr:colOff>666750</xdr:colOff>
      <xdr:row>0</xdr:row>
      <xdr:rowOff>1409700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71450"/>
          <a:ext cx="17335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10</xdr:row>
      <xdr:rowOff>19050</xdr:rowOff>
    </xdr:from>
    <xdr:to>
      <xdr:col>7</xdr:col>
      <xdr:colOff>276225</xdr:colOff>
      <xdr:row>10</xdr:row>
      <xdr:rowOff>180975</xdr:rowOff>
    </xdr:to>
    <xdr:pic>
      <xdr:nvPicPr>
        <xdr:cNvPr id="2" name="Picture 9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3286125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10</xdr:row>
      <xdr:rowOff>19050</xdr:rowOff>
    </xdr:from>
    <xdr:to>
      <xdr:col>8</xdr:col>
      <xdr:colOff>304800</xdr:colOff>
      <xdr:row>10</xdr:row>
      <xdr:rowOff>180975</xdr:rowOff>
    </xdr:to>
    <xdr:pic>
      <xdr:nvPicPr>
        <xdr:cNvPr id="3" name="Picture 9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7950" y="3286125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11</xdr:row>
      <xdr:rowOff>19050</xdr:rowOff>
    </xdr:from>
    <xdr:to>
      <xdr:col>7</xdr:col>
      <xdr:colOff>276225</xdr:colOff>
      <xdr:row>11</xdr:row>
      <xdr:rowOff>180975</xdr:rowOff>
    </xdr:to>
    <xdr:pic>
      <xdr:nvPicPr>
        <xdr:cNvPr id="4" name="Picture 9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3476625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12</xdr:row>
      <xdr:rowOff>19050</xdr:rowOff>
    </xdr:from>
    <xdr:to>
      <xdr:col>7</xdr:col>
      <xdr:colOff>276225</xdr:colOff>
      <xdr:row>12</xdr:row>
      <xdr:rowOff>180975</xdr:rowOff>
    </xdr:to>
    <xdr:pic>
      <xdr:nvPicPr>
        <xdr:cNvPr id="5" name="Picture 9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3667125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276225</xdr:colOff>
      <xdr:row>13</xdr:row>
      <xdr:rowOff>180975</xdr:rowOff>
    </xdr:to>
    <xdr:pic>
      <xdr:nvPicPr>
        <xdr:cNvPr id="6" name="Picture 9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3857625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11</xdr:row>
      <xdr:rowOff>19050</xdr:rowOff>
    </xdr:from>
    <xdr:to>
      <xdr:col>8</xdr:col>
      <xdr:colOff>304800</xdr:colOff>
      <xdr:row>11</xdr:row>
      <xdr:rowOff>180975</xdr:rowOff>
    </xdr:to>
    <xdr:pic>
      <xdr:nvPicPr>
        <xdr:cNvPr id="7" name="Picture 9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7950" y="3476625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12</xdr:row>
      <xdr:rowOff>19050</xdr:rowOff>
    </xdr:from>
    <xdr:to>
      <xdr:col>8</xdr:col>
      <xdr:colOff>304800</xdr:colOff>
      <xdr:row>12</xdr:row>
      <xdr:rowOff>180975</xdr:rowOff>
    </xdr:to>
    <xdr:pic>
      <xdr:nvPicPr>
        <xdr:cNvPr id="8" name="Picture 9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7950" y="3667125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13</xdr:row>
      <xdr:rowOff>19050</xdr:rowOff>
    </xdr:from>
    <xdr:to>
      <xdr:col>8</xdr:col>
      <xdr:colOff>304800</xdr:colOff>
      <xdr:row>13</xdr:row>
      <xdr:rowOff>180975</xdr:rowOff>
    </xdr:to>
    <xdr:pic>
      <xdr:nvPicPr>
        <xdr:cNvPr id="9" name="Picture 9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7950" y="3857625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2</xdr:col>
      <xdr:colOff>209550</xdr:colOff>
      <xdr:row>0</xdr:row>
      <xdr:rowOff>1304925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9240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885825</xdr:colOff>
      <xdr:row>0</xdr:row>
      <xdr:rowOff>371475</xdr:rowOff>
    </xdr:from>
    <xdr:to>
      <xdr:col>20</xdr:col>
      <xdr:colOff>666750</xdr:colOff>
      <xdr:row>0</xdr:row>
      <xdr:rowOff>981075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371475"/>
          <a:ext cx="5400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2</xdr:col>
      <xdr:colOff>171450</xdr:colOff>
      <xdr:row>0</xdr:row>
      <xdr:rowOff>1304925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9240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885825</xdr:colOff>
      <xdr:row>0</xdr:row>
      <xdr:rowOff>371475</xdr:rowOff>
    </xdr:from>
    <xdr:to>
      <xdr:col>20</xdr:col>
      <xdr:colOff>781050</xdr:colOff>
      <xdr:row>0</xdr:row>
      <xdr:rowOff>981075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371475"/>
          <a:ext cx="5467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2</xdr:col>
      <xdr:colOff>809625</xdr:colOff>
      <xdr:row>0</xdr:row>
      <xdr:rowOff>1304925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9240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371475</xdr:rowOff>
    </xdr:from>
    <xdr:to>
      <xdr:col>18</xdr:col>
      <xdr:colOff>200025</xdr:colOff>
      <xdr:row>0</xdr:row>
      <xdr:rowOff>971550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371475"/>
          <a:ext cx="432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2</xdr:col>
      <xdr:colOff>514350</xdr:colOff>
      <xdr:row>0</xdr:row>
      <xdr:rowOff>1304925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9240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0</xdr:row>
      <xdr:rowOff>342900</xdr:rowOff>
    </xdr:from>
    <xdr:to>
      <xdr:col>18</xdr:col>
      <xdr:colOff>247650</xdr:colOff>
      <xdr:row>0</xdr:row>
      <xdr:rowOff>1028700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342900"/>
          <a:ext cx="5162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152400</xdr:rowOff>
    </xdr:from>
    <xdr:to>
      <xdr:col>1</xdr:col>
      <xdr:colOff>1590675</xdr:colOff>
      <xdr:row>0</xdr:row>
      <xdr:rowOff>1400175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19240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438150</xdr:rowOff>
    </xdr:from>
    <xdr:to>
      <xdr:col>18</xdr:col>
      <xdr:colOff>561975</xdr:colOff>
      <xdr:row>0</xdr:row>
      <xdr:rowOff>1009650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438150"/>
          <a:ext cx="5705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</xdr:col>
      <xdr:colOff>1619250</xdr:colOff>
      <xdr:row>0</xdr:row>
      <xdr:rowOff>1371600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924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409575</xdr:rowOff>
    </xdr:from>
    <xdr:to>
      <xdr:col>18</xdr:col>
      <xdr:colOff>171450</xdr:colOff>
      <xdr:row>0</xdr:row>
      <xdr:rowOff>1057275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0" y="409575"/>
          <a:ext cx="5791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2</xdr:col>
      <xdr:colOff>409575</xdr:colOff>
      <xdr:row>0</xdr:row>
      <xdr:rowOff>1304925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9240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752475</xdr:colOff>
      <xdr:row>0</xdr:row>
      <xdr:rowOff>352425</xdr:rowOff>
    </xdr:from>
    <xdr:to>
      <xdr:col>8</xdr:col>
      <xdr:colOff>57150</xdr:colOff>
      <xdr:row>0</xdr:row>
      <xdr:rowOff>942975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352425"/>
          <a:ext cx="2190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2</xdr:col>
      <xdr:colOff>352425</xdr:colOff>
      <xdr:row>0</xdr:row>
      <xdr:rowOff>1304925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9240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438150</xdr:rowOff>
    </xdr:from>
    <xdr:to>
      <xdr:col>21</xdr:col>
      <xdr:colOff>247650</xdr:colOff>
      <xdr:row>0</xdr:row>
      <xdr:rowOff>981075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0" y="438150"/>
          <a:ext cx="6477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ltavolleyball.org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9"/>
  <sheetViews>
    <sheetView showGridLines="0" tabSelected="1" zoomScalePageLayoutView="0" workbookViewId="0" topLeftCell="B1">
      <pane ySplit="7" topLeftCell="A301" activePane="bottomLeft" state="frozen"/>
      <selection pane="topLeft" activeCell="B1" sqref="B1"/>
      <selection pane="bottomLeft" activeCell="B4" sqref="B4:K4"/>
    </sheetView>
  </sheetViews>
  <sheetFormatPr defaultColWidth="9.140625" defaultRowHeight="12.75"/>
  <cols>
    <col min="1" max="1" width="1.421875" style="1" customWidth="1"/>
    <col min="2" max="2" width="10.28125" style="2" customWidth="1"/>
    <col min="3" max="3" width="9.8515625" style="2" customWidth="1"/>
    <col min="4" max="4" width="5.00390625" style="3" customWidth="1"/>
    <col min="5" max="5" width="8.7109375" style="2" customWidth="1"/>
    <col min="6" max="6" width="7.8515625" style="2" customWidth="1"/>
    <col min="7" max="7" width="27.28125" style="2" customWidth="1"/>
    <col min="8" max="8" width="25.57421875" style="4" customWidth="1"/>
    <col min="9" max="9" width="25.00390625" style="4" customWidth="1"/>
    <col min="10" max="10" width="4.28125" style="5" customWidth="1"/>
    <col min="11" max="11" width="4.28125" style="6" customWidth="1"/>
    <col min="12" max="12" width="21.57421875" style="7" customWidth="1"/>
    <col min="13" max="14" width="3.00390625" style="7" customWidth="1"/>
    <col min="15" max="17" width="3.00390625" style="2" customWidth="1"/>
    <col min="18" max="18" width="2.00390625" style="2" customWidth="1"/>
    <col min="19" max="19" width="4.00390625" style="2" customWidth="1"/>
    <col min="20" max="21" width="2.00390625" style="2" customWidth="1"/>
    <col min="22" max="22" width="3.00390625" style="2" customWidth="1"/>
    <col min="23" max="16384" width="9.140625" style="2" customWidth="1"/>
  </cols>
  <sheetData>
    <row r="1" spans="2:11" ht="111" customHeight="1"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2:20" ht="15">
      <c r="B2" s="243" t="s">
        <v>0</v>
      </c>
      <c r="C2" s="243"/>
      <c r="D2" s="243"/>
      <c r="E2" s="243"/>
      <c r="F2" s="243"/>
      <c r="G2" s="243"/>
      <c r="H2" s="243"/>
      <c r="I2" s="243"/>
      <c r="J2" s="243"/>
      <c r="K2" s="243"/>
      <c r="L2" s="8"/>
      <c r="M2" s="8"/>
      <c r="N2" s="8"/>
      <c r="O2" s="9"/>
      <c r="P2" s="9"/>
      <c r="Q2" s="9"/>
      <c r="R2" s="9"/>
      <c r="S2" s="9"/>
      <c r="T2" s="9"/>
    </row>
    <row r="3" spans="2:11" ht="15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</row>
    <row r="4" spans="2:11" ht="15">
      <c r="B4" s="240" t="s">
        <v>327</v>
      </c>
      <c r="C4" s="240"/>
      <c r="D4" s="240"/>
      <c r="E4" s="240"/>
      <c r="F4" s="240"/>
      <c r="G4" s="240"/>
      <c r="H4" s="240"/>
      <c r="I4" s="240"/>
      <c r="J4" s="240"/>
      <c r="K4" s="240"/>
    </row>
    <row r="5" spans="2:11" ht="15">
      <c r="B5" s="240" t="s">
        <v>2</v>
      </c>
      <c r="C5" s="240"/>
      <c r="D5" s="240"/>
      <c r="E5" s="240"/>
      <c r="F5" s="240"/>
      <c r="G5" s="240"/>
      <c r="H5" s="240"/>
      <c r="I5" s="240"/>
      <c r="J5" s="240"/>
      <c r="K5" s="240"/>
    </row>
    <row r="6" spans="2:11" ht="15">
      <c r="B6" s="241"/>
      <c r="C6" s="241"/>
      <c r="D6" s="241"/>
      <c r="E6" s="241"/>
      <c r="F6" s="241"/>
      <c r="G6" s="241"/>
      <c r="H6" s="241"/>
      <c r="I6" s="241"/>
      <c r="J6" s="241"/>
      <c r="K6" s="241"/>
    </row>
    <row r="7" spans="1:14" s="4" customFormat="1" ht="15">
      <c r="A7" s="11"/>
      <c r="B7" s="238" t="s">
        <v>3</v>
      </c>
      <c r="C7" s="238"/>
      <c r="D7" s="13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2" t="s">
        <v>9</v>
      </c>
      <c r="J7" s="239" t="s">
        <v>10</v>
      </c>
      <c r="K7" s="239"/>
      <c r="L7" s="14"/>
      <c r="M7" s="14"/>
      <c r="N7" s="14"/>
    </row>
    <row r="8" spans="2:11" ht="15">
      <c r="B8" s="9"/>
      <c r="C8" s="9"/>
      <c r="D8" s="15"/>
      <c r="E8" s="9"/>
      <c r="F8" s="9"/>
      <c r="G8" s="16"/>
      <c r="H8" s="16"/>
      <c r="I8" s="17"/>
      <c r="K8" s="18"/>
    </row>
    <row r="9" spans="2:11" ht="26.25">
      <c r="B9" s="230" t="s">
        <v>11</v>
      </c>
      <c r="C9" s="230"/>
      <c r="D9" s="230"/>
      <c r="E9" s="230"/>
      <c r="F9" s="230"/>
      <c r="G9" s="230"/>
      <c r="H9" s="230"/>
      <c r="I9" s="230"/>
      <c r="J9" s="230"/>
      <c r="K9" s="230"/>
    </row>
    <row r="10" spans="2:11" ht="15">
      <c r="B10" s="9"/>
      <c r="C10" s="9"/>
      <c r="D10" s="15"/>
      <c r="E10" s="19"/>
      <c r="F10" s="9"/>
      <c r="G10" s="16"/>
      <c r="H10" s="16"/>
      <c r="I10" s="17"/>
      <c r="K10" s="18"/>
    </row>
    <row r="11" spans="1:24" s="9" customFormat="1" ht="15">
      <c r="A11" s="20"/>
      <c r="B11" s="21" t="s">
        <v>12</v>
      </c>
      <c r="C11" s="22">
        <v>40065</v>
      </c>
      <c r="D11" s="23" t="s">
        <v>13</v>
      </c>
      <c r="E11" s="21" t="s">
        <v>14</v>
      </c>
      <c r="F11" s="24" t="s">
        <v>15</v>
      </c>
      <c r="G11" s="25" t="s">
        <v>16</v>
      </c>
      <c r="H11" s="24" t="s">
        <v>17</v>
      </c>
      <c r="I11" s="24" t="s">
        <v>18</v>
      </c>
      <c r="J11" s="24">
        <v>3</v>
      </c>
      <c r="K11" s="24">
        <v>0</v>
      </c>
      <c r="L11" s="8"/>
      <c r="M11" s="7"/>
      <c r="N11" s="7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9" customFormat="1" ht="15">
      <c r="A12" s="20"/>
      <c r="B12" s="21" t="s">
        <v>19</v>
      </c>
      <c r="C12" s="22">
        <v>40066</v>
      </c>
      <c r="D12" s="23" t="s">
        <v>13</v>
      </c>
      <c r="E12" s="21" t="s">
        <v>20</v>
      </c>
      <c r="F12" s="24" t="s">
        <v>21</v>
      </c>
      <c r="G12" s="25" t="s">
        <v>16</v>
      </c>
      <c r="H12" s="24" t="s">
        <v>17</v>
      </c>
      <c r="I12" s="24" t="s">
        <v>18</v>
      </c>
      <c r="J12" s="24">
        <v>0</v>
      </c>
      <c r="K12" s="24">
        <v>3</v>
      </c>
      <c r="L12" s="8"/>
      <c r="M12" s="7"/>
      <c r="N12" s="7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9" customFormat="1" ht="15">
      <c r="A13" s="20"/>
      <c r="B13" s="21" t="s">
        <v>22</v>
      </c>
      <c r="C13" s="22">
        <v>40067</v>
      </c>
      <c r="D13" s="23" t="s">
        <v>13</v>
      </c>
      <c r="E13" s="21" t="s">
        <v>20</v>
      </c>
      <c r="F13" s="24" t="s">
        <v>23</v>
      </c>
      <c r="G13" s="25" t="s">
        <v>16</v>
      </c>
      <c r="H13" s="24" t="s">
        <v>17</v>
      </c>
      <c r="I13" s="24" t="s">
        <v>18</v>
      </c>
      <c r="J13" s="24">
        <v>1</v>
      </c>
      <c r="K13" s="24">
        <v>2</v>
      </c>
      <c r="L13" s="8"/>
      <c r="M13" s="7"/>
      <c r="N13" s="7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9" customFormat="1" ht="15">
      <c r="A14" s="20"/>
      <c r="B14" s="21" t="s">
        <v>24</v>
      </c>
      <c r="C14" s="22">
        <v>40068</v>
      </c>
      <c r="D14" s="23" t="s">
        <v>25</v>
      </c>
      <c r="E14" s="21" t="s">
        <v>20</v>
      </c>
      <c r="F14" s="24" t="s">
        <v>26</v>
      </c>
      <c r="G14" s="25" t="s">
        <v>16</v>
      </c>
      <c r="H14" s="24" t="s">
        <v>17</v>
      </c>
      <c r="I14" s="24" t="s">
        <v>18</v>
      </c>
      <c r="J14" s="24">
        <v>3</v>
      </c>
      <c r="K14" s="24">
        <v>2</v>
      </c>
      <c r="L14" s="8"/>
      <c r="M14" s="7"/>
      <c r="N14" s="7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1" ht="15">
      <c r="B15" s="26"/>
      <c r="C15" s="27"/>
      <c r="D15" s="28"/>
      <c r="E15" s="26"/>
      <c r="F15" s="29"/>
      <c r="G15" s="29"/>
      <c r="H15" s="29"/>
      <c r="I15" s="29"/>
      <c r="J15" s="29"/>
      <c r="K15" s="29"/>
      <c r="L15" s="8"/>
      <c r="M15" s="8"/>
      <c r="N15" s="8"/>
      <c r="O15" s="30"/>
      <c r="P15" s="30"/>
      <c r="Q15" s="30"/>
      <c r="R15" s="30"/>
      <c r="S15" s="30"/>
      <c r="T15" s="31"/>
      <c r="U15" s="31"/>
    </row>
    <row r="16" spans="2:21" ht="15">
      <c r="B16" s="32" t="s">
        <v>24</v>
      </c>
      <c r="C16" s="33">
        <v>40075</v>
      </c>
      <c r="D16" s="34" t="s">
        <v>27</v>
      </c>
      <c r="E16" s="32" t="s">
        <v>20</v>
      </c>
      <c r="F16" s="35" t="str">
        <f>'Pre-Season Women'!A3</f>
        <v>WP-01</v>
      </c>
      <c r="G16" s="35" t="str">
        <f>'Pre-Season Women'!B3</f>
        <v>Women Pre-Season</v>
      </c>
      <c r="H16" s="35" t="str">
        <f>'Pre-Season Women'!C3</f>
        <v>MELLIEHA</v>
      </c>
      <c r="I16" s="35" t="str">
        <f>'Pre-Season Women'!D3</f>
        <v>PAOLA HIBS CANDY</v>
      </c>
      <c r="J16" s="35">
        <f>'Pre-Season Women'!E3</f>
        <v>0</v>
      </c>
      <c r="K16" s="35">
        <f>'Pre-Season Women'!F3</f>
        <v>3</v>
      </c>
      <c r="L16" s="8"/>
      <c r="M16" s="8"/>
      <c r="N16" s="8"/>
      <c r="O16" s="30"/>
      <c r="P16" s="30"/>
      <c r="Q16" s="30"/>
      <c r="R16" s="30"/>
      <c r="S16" s="30"/>
      <c r="T16" s="31"/>
      <c r="U16" s="31"/>
    </row>
    <row r="17" spans="2:21" ht="15">
      <c r="B17" s="36"/>
      <c r="C17" s="37"/>
      <c r="D17" s="34" t="s">
        <v>28</v>
      </c>
      <c r="E17" s="32" t="s">
        <v>20</v>
      </c>
      <c r="F17" s="35" t="str">
        <f>'Pre-Season Women'!A4</f>
        <v>WP-02</v>
      </c>
      <c r="G17" s="35" t="str">
        <f>'Pre-Season Women'!B4</f>
        <v>Women Pre-Season</v>
      </c>
      <c r="H17" s="35" t="str">
        <f>'Pre-Season Women'!C4</f>
        <v>BIRKIRKARA</v>
      </c>
      <c r="I17" s="35" t="str">
        <f>'Pre-Season Women'!D4</f>
        <v>FLEUR-DE-LYS</v>
      </c>
      <c r="J17" s="35">
        <f>'Pre-Season Women'!E4</f>
        <v>0</v>
      </c>
      <c r="K17" s="35">
        <f>'Pre-Season Women'!F4</f>
        <v>3</v>
      </c>
      <c r="L17" s="8"/>
      <c r="M17" s="8"/>
      <c r="N17" s="8"/>
      <c r="O17" s="30"/>
      <c r="P17" s="30"/>
      <c r="Q17" s="30"/>
      <c r="R17" s="30"/>
      <c r="S17" s="30"/>
      <c r="T17" s="31"/>
      <c r="U17" s="31"/>
    </row>
    <row r="18" spans="2:21" ht="15">
      <c r="B18" s="9"/>
      <c r="C18" s="38"/>
      <c r="D18" s="39"/>
      <c r="E18" s="9"/>
      <c r="F18" s="10"/>
      <c r="G18" s="10"/>
      <c r="H18" s="10"/>
      <c r="I18" s="10"/>
      <c r="J18" s="10"/>
      <c r="K18" s="10"/>
      <c r="L18" s="8"/>
      <c r="M18" s="8"/>
      <c r="N18" s="8"/>
      <c r="O18" s="30"/>
      <c r="P18" s="30"/>
      <c r="Q18" s="30"/>
      <c r="R18" s="30"/>
      <c r="S18" s="30"/>
      <c r="T18" s="31"/>
      <c r="U18" s="31"/>
    </row>
    <row r="19" spans="2:21" ht="15">
      <c r="B19" s="40" t="s">
        <v>29</v>
      </c>
      <c r="C19" s="41">
        <v>40078</v>
      </c>
      <c r="D19" s="42" t="s">
        <v>13</v>
      </c>
      <c r="E19" s="40" t="s">
        <v>20</v>
      </c>
      <c r="F19" s="43" t="str">
        <f>'Pre-Season Women'!A5</f>
        <v>WP-03</v>
      </c>
      <c r="G19" s="43" t="str">
        <f>'Pre-Season Women'!B5</f>
        <v>Women Pre-Season</v>
      </c>
      <c r="H19" s="43" t="str">
        <f>'Pre-Season Women'!C5</f>
        <v>BIRKIRKARA</v>
      </c>
      <c r="I19" s="43" t="str">
        <f>'Pre-Season Women'!D5</f>
        <v>FLYERS DEPIRO</v>
      </c>
      <c r="J19" s="43">
        <f>'Pre-Season Women'!E5</f>
        <v>0</v>
      </c>
      <c r="K19" s="43">
        <f>'Pre-Season Women'!F5</f>
        <v>3</v>
      </c>
      <c r="M19" s="8"/>
      <c r="N19" s="8"/>
      <c r="O19" s="30"/>
      <c r="P19" s="30"/>
      <c r="Q19" s="30"/>
      <c r="R19" s="30"/>
      <c r="S19" s="30"/>
      <c r="T19" s="31"/>
      <c r="U19" s="31"/>
    </row>
    <row r="20" spans="2:21" ht="15">
      <c r="B20" s="9"/>
      <c r="C20" s="44"/>
      <c r="D20" s="39"/>
      <c r="E20" s="9"/>
      <c r="F20" s="10"/>
      <c r="G20" s="10"/>
      <c r="H20" s="10"/>
      <c r="I20" s="10"/>
      <c r="J20" s="10"/>
      <c r="K20" s="10"/>
      <c r="L20" s="8"/>
      <c r="M20" s="8"/>
      <c r="N20" s="8"/>
      <c r="O20" s="30"/>
      <c r="P20" s="30"/>
      <c r="Q20" s="30"/>
      <c r="R20" s="30"/>
      <c r="S20" s="30"/>
      <c r="T20" s="31"/>
      <c r="U20" s="31"/>
    </row>
    <row r="21" spans="2:21" ht="15">
      <c r="B21" s="32" t="s">
        <v>19</v>
      </c>
      <c r="C21" s="33">
        <v>40080</v>
      </c>
      <c r="D21" s="34" t="s">
        <v>13</v>
      </c>
      <c r="E21" s="32" t="s">
        <v>20</v>
      </c>
      <c r="F21" s="35" t="str">
        <f>'Pre-Season Women'!A6</f>
        <v>WP-04</v>
      </c>
      <c r="G21" s="35" t="str">
        <f>'Pre-Season Women'!B6</f>
        <v>Women Pre-Season</v>
      </c>
      <c r="H21" s="35" t="str">
        <f>'Pre-Season Women'!C6</f>
        <v>FLEUR-DE-LYS</v>
      </c>
      <c r="I21" s="35" t="str">
        <f>'Pre-Season Women'!D6</f>
        <v>MELLIEHA</v>
      </c>
      <c r="J21" s="35">
        <f>'Pre-Season Women'!E6</f>
        <v>3</v>
      </c>
      <c r="K21" s="35">
        <f>'Pre-Season Women'!F6</f>
        <v>0</v>
      </c>
      <c r="M21" s="8"/>
      <c r="N21" s="8"/>
      <c r="O21" s="30"/>
      <c r="P21" s="30"/>
      <c r="Q21" s="30"/>
      <c r="R21" s="30"/>
      <c r="S21" s="30"/>
      <c r="T21" s="31"/>
      <c r="U21" s="31"/>
    </row>
    <row r="22" spans="4:21" ht="15">
      <c r="D22" s="45"/>
      <c r="F22" s="46"/>
      <c r="G22" s="46"/>
      <c r="H22" s="46"/>
      <c r="I22" s="47"/>
      <c r="J22" s="47"/>
      <c r="K22" s="48"/>
      <c r="L22" s="8"/>
      <c r="M22" s="8"/>
      <c r="N22" s="8"/>
      <c r="O22" s="30"/>
      <c r="P22" s="30"/>
      <c r="Q22" s="30"/>
      <c r="R22" s="30"/>
      <c r="S22" s="30"/>
      <c r="T22" s="31"/>
      <c r="U22" s="31"/>
    </row>
    <row r="23" spans="2:21" ht="15">
      <c r="B23" s="40" t="s">
        <v>24</v>
      </c>
      <c r="C23" s="41">
        <v>40082</v>
      </c>
      <c r="D23" s="42" t="s">
        <v>27</v>
      </c>
      <c r="E23" s="40" t="s">
        <v>20</v>
      </c>
      <c r="F23" s="43" t="str">
        <f>'Pre-Season Women'!A7</f>
        <v>WP-05</v>
      </c>
      <c r="G23" s="43" t="str">
        <f>'Pre-Season Women'!B7</f>
        <v>Women Pre-Season</v>
      </c>
      <c r="H23" s="43" t="str">
        <f>'Pre-Season Women'!C7</f>
        <v>FLYERS DEPIRO</v>
      </c>
      <c r="I23" s="43" t="str">
        <f>'Pre-Season Women'!D7</f>
        <v>MELLIEHA</v>
      </c>
      <c r="J23" s="43">
        <f>'Pre-Season Women'!E7</f>
        <v>3</v>
      </c>
      <c r="K23" s="43">
        <f>'Pre-Season Women'!F7</f>
        <v>0</v>
      </c>
      <c r="M23" s="8"/>
      <c r="N23" s="8"/>
      <c r="O23" s="30"/>
      <c r="P23" s="30"/>
      <c r="Q23" s="30"/>
      <c r="R23" s="30"/>
      <c r="S23" s="30"/>
      <c r="T23" s="31"/>
      <c r="U23" s="31"/>
    </row>
    <row r="24" spans="2:21" ht="7.5" customHeight="1">
      <c r="B24" s="49"/>
      <c r="C24" s="49"/>
      <c r="D24" s="50"/>
      <c r="E24" s="49"/>
      <c r="F24" s="51"/>
      <c r="G24" s="51"/>
      <c r="H24" s="51"/>
      <c r="I24" s="52"/>
      <c r="J24" s="52"/>
      <c r="K24" s="53"/>
      <c r="L24" s="8"/>
      <c r="M24" s="8"/>
      <c r="N24" s="8"/>
      <c r="O24" s="30"/>
      <c r="P24" s="30"/>
      <c r="Q24" s="30"/>
      <c r="R24" s="30"/>
      <c r="S24" s="30"/>
      <c r="T24" s="31"/>
      <c r="U24" s="31"/>
    </row>
    <row r="25" spans="2:21" ht="15">
      <c r="B25" s="40" t="s">
        <v>30</v>
      </c>
      <c r="C25" s="41">
        <v>40083</v>
      </c>
      <c r="D25" s="42" t="s">
        <v>27</v>
      </c>
      <c r="E25" s="40" t="s">
        <v>20</v>
      </c>
      <c r="F25" s="43" t="str">
        <f>'Pre-Season Women'!A8</f>
        <v>WP-06</v>
      </c>
      <c r="G25" s="43" t="str">
        <f>'Pre-Season Women'!B8</f>
        <v>Women Pre-Season</v>
      </c>
      <c r="H25" s="43" t="str">
        <f>'Pre-Season Women'!C8</f>
        <v>FLEUR-DE-LYS</v>
      </c>
      <c r="I25" s="43" t="str">
        <f>'Pre-Season Women'!D8</f>
        <v>PAOLA HIBS CANDY</v>
      </c>
      <c r="J25" s="43">
        <f>'Pre-Season Women'!E8</f>
        <v>3</v>
      </c>
      <c r="K25" s="43">
        <f>'Pre-Season Women'!F8</f>
        <v>1</v>
      </c>
      <c r="L25" s="8"/>
      <c r="M25" s="8"/>
      <c r="N25" s="8"/>
      <c r="O25" s="30"/>
      <c r="P25" s="30"/>
      <c r="Q25" s="30"/>
      <c r="R25" s="30"/>
      <c r="S25" s="30"/>
      <c r="T25" s="31"/>
      <c r="U25" s="31"/>
    </row>
    <row r="26" spans="4:21" ht="15">
      <c r="D26" s="45"/>
      <c r="F26" s="46"/>
      <c r="G26" s="46"/>
      <c r="H26" s="46"/>
      <c r="I26" s="47"/>
      <c r="J26" s="47"/>
      <c r="K26" s="48"/>
      <c r="L26" s="8"/>
      <c r="M26" s="8"/>
      <c r="N26" s="8"/>
      <c r="O26" s="30"/>
      <c r="P26" s="30"/>
      <c r="Q26" s="30"/>
      <c r="R26" s="30"/>
      <c r="S26" s="30"/>
      <c r="T26" s="31"/>
      <c r="U26" s="31"/>
    </row>
    <row r="27" spans="2:21" ht="15">
      <c r="B27" s="32" t="s">
        <v>29</v>
      </c>
      <c r="C27" s="33">
        <v>40085</v>
      </c>
      <c r="D27" s="34" t="s">
        <v>13</v>
      </c>
      <c r="E27" s="32" t="s">
        <v>20</v>
      </c>
      <c r="F27" s="35" t="str">
        <f>'Pre-Season Women'!A9</f>
        <v>WP-07</v>
      </c>
      <c r="G27" s="35" t="str">
        <f>'Pre-Season Women'!B9</f>
        <v>Women Pre-Season</v>
      </c>
      <c r="H27" s="35" t="str">
        <f>'Pre-Season Women'!C9</f>
        <v>PAOLA HIBS CANDY</v>
      </c>
      <c r="I27" s="35" t="str">
        <f>'Pre-Season Women'!D9</f>
        <v>BIRKIRKARA</v>
      </c>
      <c r="J27" s="35">
        <f>'Pre-Season Women'!E9</f>
        <v>3</v>
      </c>
      <c r="K27" s="35">
        <f>'Pre-Season Women'!F9</f>
        <v>0</v>
      </c>
      <c r="M27" s="8"/>
      <c r="N27" s="8"/>
      <c r="O27" s="30"/>
      <c r="P27" s="30"/>
      <c r="Q27" s="30"/>
      <c r="R27" s="30"/>
      <c r="S27" s="30"/>
      <c r="T27" s="31"/>
      <c r="U27" s="31"/>
    </row>
    <row r="28" spans="2:21" ht="15">
      <c r="B28" s="26"/>
      <c r="C28" s="54"/>
      <c r="D28" s="28"/>
      <c r="E28" s="26"/>
      <c r="F28" s="29"/>
      <c r="G28" s="29"/>
      <c r="H28" s="29"/>
      <c r="I28" s="29"/>
      <c r="J28" s="29"/>
      <c r="K28" s="29"/>
      <c r="L28" s="8"/>
      <c r="M28" s="8"/>
      <c r="N28" s="8"/>
      <c r="O28" s="30"/>
      <c r="P28" s="30"/>
      <c r="Q28" s="30"/>
      <c r="R28" s="30"/>
      <c r="S28" s="30"/>
      <c r="T28" s="31"/>
      <c r="U28" s="31"/>
    </row>
    <row r="29" spans="2:21" ht="26.25">
      <c r="B29" s="230" t="s">
        <v>31</v>
      </c>
      <c r="C29" s="230"/>
      <c r="D29" s="230"/>
      <c r="E29" s="230"/>
      <c r="F29" s="230"/>
      <c r="G29" s="230"/>
      <c r="H29" s="230"/>
      <c r="I29" s="230"/>
      <c r="J29" s="230"/>
      <c r="K29" s="230"/>
      <c r="L29" s="8"/>
      <c r="M29" s="8"/>
      <c r="N29" s="8"/>
      <c r="O29" s="30"/>
      <c r="P29" s="30"/>
      <c r="Q29" s="30"/>
      <c r="R29" s="30"/>
      <c r="S29" s="30"/>
      <c r="T29" s="31"/>
      <c r="U29" s="31"/>
    </row>
    <row r="30" spans="2:21" ht="15">
      <c r="B30" s="26"/>
      <c r="C30" s="54"/>
      <c r="D30" s="28"/>
      <c r="E30" s="26"/>
      <c r="F30" s="29"/>
      <c r="G30" s="29"/>
      <c r="H30" s="29"/>
      <c r="I30" s="29"/>
      <c r="J30" s="29"/>
      <c r="K30" s="29"/>
      <c r="L30" s="8"/>
      <c r="M30" s="8"/>
      <c r="N30" s="8"/>
      <c r="O30" s="30"/>
      <c r="P30" s="30"/>
      <c r="Q30" s="30"/>
      <c r="R30" s="30"/>
      <c r="S30" s="30"/>
      <c r="T30" s="31"/>
      <c r="U30" s="31"/>
    </row>
    <row r="31" spans="2:21" ht="15">
      <c r="B31" s="40" t="s">
        <v>19</v>
      </c>
      <c r="C31" s="41">
        <v>40087</v>
      </c>
      <c r="D31" s="42" t="s">
        <v>13</v>
      </c>
      <c r="E31" s="40" t="s">
        <v>20</v>
      </c>
      <c r="F31" s="43" t="str">
        <f>'Pre-Season Women'!A10</f>
        <v>WP-08</v>
      </c>
      <c r="G31" s="43" t="str">
        <f>'Pre-Season Women'!B10</f>
        <v>Women Pre-Season</v>
      </c>
      <c r="H31" s="43" t="str">
        <f>'Pre-Season Women'!C10</f>
        <v>FLYERS DEPIRO</v>
      </c>
      <c r="I31" s="43" t="str">
        <f>'Pre-Season Women'!D10</f>
        <v>FLEUR-DE-LYS</v>
      </c>
      <c r="J31" s="43">
        <f>'Pre-Season Women'!E10</f>
        <v>0</v>
      </c>
      <c r="K31" s="43">
        <f>'Pre-Season Women'!F10</f>
        <v>3</v>
      </c>
      <c r="M31" s="8"/>
      <c r="N31" s="8"/>
      <c r="O31" s="30"/>
      <c r="P31" s="30"/>
      <c r="Q31" s="30"/>
      <c r="R31" s="30"/>
      <c r="S31" s="30"/>
      <c r="T31" s="31"/>
      <c r="U31" s="31"/>
    </row>
    <row r="32" spans="2:21" ht="7.5" customHeight="1">
      <c r="B32" s="55"/>
      <c r="C32" s="55"/>
      <c r="D32" s="56"/>
      <c r="E32" s="55"/>
      <c r="F32" s="57"/>
      <c r="G32" s="57"/>
      <c r="H32" s="57"/>
      <c r="I32" s="58"/>
      <c r="J32" s="58"/>
      <c r="K32" s="59"/>
      <c r="L32" s="60"/>
      <c r="M32" s="8"/>
      <c r="N32" s="8"/>
      <c r="O32" s="30"/>
      <c r="P32" s="30"/>
      <c r="Q32" s="30"/>
      <c r="R32" s="30"/>
      <c r="S32" s="30"/>
      <c r="T32" s="31"/>
      <c r="U32" s="31"/>
    </row>
    <row r="33" spans="2:21" ht="15">
      <c r="B33" s="40" t="s">
        <v>30</v>
      </c>
      <c r="C33" s="41">
        <v>40090</v>
      </c>
      <c r="D33" s="42" t="s">
        <v>27</v>
      </c>
      <c r="E33" s="40" t="s">
        <v>20</v>
      </c>
      <c r="F33" s="43" t="str">
        <f>'Pre-Season Women'!A11</f>
        <v>WP-09</v>
      </c>
      <c r="G33" s="43" t="str">
        <f>'Pre-Season Women'!B11</f>
        <v>Women Pre-Season</v>
      </c>
      <c r="H33" s="43" t="str">
        <f>'Pre-Season Women'!C11</f>
        <v>MELLIEHA</v>
      </c>
      <c r="I33" s="43" t="str">
        <f>'Pre-Season Women'!D11</f>
        <v>BIRKIRKARA</v>
      </c>
      <c r="J33" s="43">
        <f>'Pre-Season Women'!E11</f>
        <v>0</v>
      </c>
      <c r="K33" s="43">
        <f>'Pre-Season Women'!F11</f>
        <v>3</v>
      </c>
      <c r="M33" s="8"/>
      <c r="N33" s="8"/>
      <c r="O33" s="30"/>
      <c r="P33" s="30"/>
      <c r="Q33" s="30"/>
      <c r="R33" s="30"/>
      <c r="S33" s="30"/>
      <c r="T33" s="31"/>
      <c r="U33" s="31"/>
    </row>
    <row r="34" spans="2:21" ht="15">
      <c r="B34" s="61"/>
      <c r="C34" s="62"/>
      <c r="D34" s="42" t="s">
        <v>28</v>
      </c>
      <c r="E34" s="40" t="s">
        <v>20</v>
      </c>
      <c r="F34" s="43" t="str">
        <f>'Pre-Season Women'!A12</f>
        <v>WP-10</v>
      </c>
      <c r="G34" s="43" t="str">
        <f>'Pre-Season Women'!B12</f>
        <v>Women Pre-Season</v>
      </c>
      <c r="H34" s="43" t="str">
        <f>'Pre-Season Women'!C12</f>
        <v>PAOLA HIBS CANDY</v>
      </c>
      <c r="I34" s="43" t="str">
        <f>'Pre-Season Women'!D12</f>
        <v>FLYERS DEPIRO</v>
      </c>
      <c r="J34" s="43">
        <f>'Pre-Season Women'!E12</f>
        <v>2</v>
      </c>
      <c r="K34" s="43">
        <f>'Pre-Season Women'!F12</f>
        <v>3</v>
      </c>
      <c r="L34" s="60"/>
      <c r="M34" s="8"/>
      <c r="N34" s="8"/>
      <c r="O34" s="30"/>
      <c r="P34" s="30"/>
      <c r="Q34" s="30"/>
      <c r="R34" s="30"/>
      <c r="S34" s="30"/>
      <c r="T34" s="31"/>
      <c r="U34" s="31"/>
    </row>
    <row r="35" spans="4:21" ht="15">
      <c r="D35" s="45"/>
      <c r="G35" s="4"/>
      <c r="I35" s="5"/>
      <c r="K35" s="63"/>
      <c r="L35" s="60"/>
      <c r="M35" s="8"/>
      <c r="N35" s="8"/>
      <c r="O35" s="30"/>
      <c r="P35" s="30"/>
      <c r="Q35" s="30"/>
      <c r="R35" s="30"/>
      <c r="S35" s="30"/>
      <c r="T35" s="31"/>
      <c r="U35" s="31"/>
    </row>
    <row r="36" spans="2:21" ht="15">
      <c r="B36" s="32" t="s">
        <v>24</v>
      </c>
      <c r="C36" s="33">
        <v>40096</v>
      </c>
      <c r="D36" s="34" t="s">
        <v>32</v>
      </c>
      <c r="E36" s="32" t="s">
        <v>20</v>
      </c>
      <c r="F36" s="35" t="str">
        <f>'Super Cup'!A4</f>
        <v>SF-01</v>
      </c>
      <c r="G36" s="35" t="str">
        <f>'Super Cup'!B4</f>
        <v>Super Cup Women</v>
      </c>
      <c r="H36" s="35" t="str">
        <f>'Super Cup'!C4</f>
        <v>PAOLA HIBS CANDY</v>
      </c>
      <c r="I36" s="35" t="str">
        <f>'Super Cup'!D4</f>
        <v>FLYERS DEPIRO</v>
      </c>
      <c r="J36" s="35">
        <f>'Super Cup'!E4</f>
        <v>3</v>
      </c>
      <c r="K36" s="35">
        <f>'Super Cup'!F4</f>
        <v>0</v>
      </c>
      <c r="M36" s="8"/>
      <c r="N36" s="8"/>
      <c r="O36" s="30"/>
      <c r="P36" s="30"/>
      <c r="Q36" s="30"/>
      <c r="R36" s="30"/>
      <c r="S36" s="30"/>
      <c r="T36" s="31"/>
      <c r="U36" s="31"/>
    </row>
    <row r="37" spans="2:21" ht="6.75" customHeight="1">
      <c r="B37" s="36"/>
      <c r="C37" s="36"/>
      <c r="D37" s="64"/>
      <c r="E37" s="65"/>
      <c r="F37" s="65"/>
      <c r="G37" s="65"/>
      <c r="H37" s="66"/>
      <c r="I37" s="66"/>
      <c r="J37" s="67"/>
      <c r="K37" s="68"/>
      <c r="L37" s="60"/>
      <c r="M37" s="8"/>
      <c r="N37" s="8"/>
      <c r="O37" s="30"/>
      <c r="P37" s="30"/>
      <c r="Q37" s="30"/>
      <c r="R37" s="30"/>
      <c r="S37" s="30"/>
      <c r="T37" s="31"/>
      <c r="U37" s="31"/>
    </row>
    <row r="38" spans="2:21" ht="15">
      <c r="B38" s="32" t="s">
        <v>30</v>
      </c>
      <c r="C38" s="33">
        <v>40097</v>
      </c>
      <c r="D38" s="34" t="s">
        <v>33</v>
      </c>
      <c r="E38" s="32" t="s">
        <v>20</v>
      </c>
      <c r="F38" s="232" t="s">
        <v>34</v>
      </c>
      <c r="G38" s="232"/>
      <c r="H38" s="232"/>
      <c r="I38" s="232"/>
      <c r="J38" s="232"/>
      <c r="K38" s="232"/>
      <c r="L38" s="60"/>
      <c r="M38" s="8"/>
      <c r="N38" s="8"/>
      <c r="O38" s="30"/>
      <c r="P38" s="30"/>
      <c r="Q38" s="30"/>
      <c r="R38" s="30"/>
      <c r="S38" s="30"/>
      <c r="T38" s="31"/>
      <c r="U38" s="31"/>
    </row>
    <row r="39" spans="2:21" ht="15">
      <c r="B39" s="36"/>
      <c r="C39" s="37"/>
      <c r="D39" s="34" t="s">
        <v>27</v>
      </c>
      <c r="E39" s="32" t="s">
        <v>20</v>
      </c>
      <c r="F39" s="35" t="str">
        <f>'Senior Women Div 2'!A4</f>
        <v>WN-01</v>
      </c>
      <c r="G39" s="35" t="str">
        <f>'Senior Women Div 2'!B4</f>
        <v>Senior Women 2nd Div</v>
      </c>
      <c r="H39" s="35" t="str">
        <f>'Senior Women Div 2'!C4</f>
        <v>BIRKIRKARA</v>
      </c>
      <c r="I39" s="35" t="str">
        <f>'Senior Women Div 2'!D4</f>
        <v>TGIF</v>
      </c>
      <c r="J39" s="35">
        <f>'Senior Women Div 2'!E4</f>
        <v>3</v>
      </c>
      <c r="K39" s="35">
        <f>'Senior Women Div 2'!F4</f>
        <v>0</v>
      </c>
      <c r="L39" s="60"/>
      <c r="M39" s="8"/>
      <c r="N39" s="8"/>
      <c r="O39" s="30"/>
      <c r="P39" s="30"/>
      <c r="Q39" s="30"/>
      <c r="R39" s="30"/>
      <c r="S39" s="30"/>
      <c r="T39" s="31"/>
      <c r="U39" s="31"/>
    </row>
    <row r="40" spans="2:21" ht="15">
      <c r="B40" s="36"/>
      <c r="C40" s="37"/>
      <c r="D40" s="34" t="s">
        <v>28</v>
      </c>
      <c r="E40" s="32" t="s">
        <v>20</v>
      </c>
      <c r="F40" s="35" t="str">
        <f>'Senior Women Div 2'!A5</f>
        <v>WN-02</v>
      </c>
      <c r="G40" s="35" t="str">
        <f>'Senior Women Div 2'!B5</f>
        <v>Senior Women 2nd Div</v>
      </c>
      <c r="H40" s="35" t="str">
        <f>'Senior Women Div 2'!C5</f>
        <v>FLYERS DEPIRO II</v>
      </c>
      <c r="I40" s="35" t="str">
        <f>'Senior Women Div 2'!D5</f>
        <v>PHOENIX</v>
      </c>
      <c r="J40" s="35">
        <f>'Senior Women Div 2'!E5</f>
        <v>3</v>
      </c>
      <c r="K40" s="35">
        <f>'Senior Women Div 2'!F5</f>
        <v>0</v>
      </c>
      <c r="L40" s="60"/>
      <c r="M40" s="8"/>
      <c r="N40" s="8"/>
      <c r="O40" s="30"/>
      <c r="P40" s="30"/>
      <c r="Q40" s="30"/>
      <c r="R40" s="30"/>
      <c r="S40" s="30"/>
      <c r="T40" s="31"/>
      <c r="U40" s="31"/>
    </row>
    <row r="41" spans="2:21" ht="15">
      <c r="B41" s="36"/>
      <c r="C41" s="37"/>
      <c r="D41" s="34" t="s">
        <v>35</v>
      </c>
      <c r="E41" s="32" t="s">
        <v>20</v>
      </c>
      <c r="F41" s="35" t="str">
        <f>'Senior Women Div 2'!A6</f>
        <v>WN-03</v>
      </c>
      <c r="G41" s="35" t="str">
        <f>'Senior Women Div 2'!B6</f>
        <v>Senior Women 2nd Div</v>
      </c>
      <c r="H41" s="35" t="str">
        <f>'Senior Women Div 2'!C6</f>
        <v>MELLIEHA BULLETS</v>
      </c>
      <c r="I41" s="35" t="str">
        <f>'Senior Women Div 2'!D6</f>
        <v>PAOLA U18</v>
      </c>
      <c r="J41" s="35">
        <f>'Senior Women Div 2'!E6</f>
        <v>0</v>
      </c>
      <c r="K41" s="35">
        <f>'Senior Women Div 2'!F6</f>
        <v>3</v>
      </c>
      <c r="L41" s="60"/>
      <c r="M41" s="8"/>
      <c r="N41" s="8"/>
      <c r="O41" s="30"/>
      <c r="P41" s="30"/>
      <c r="Q41" s="30"/>
      <c r="R41" s="30"/>
      <c r="S41" s="30"/>
      <c r="T41" s="31"/>
      <c r="U41" s="31"/>
    </row>
    <row r="42" spans="4:21" ht="15">
      <c r="D42" s="45"/>
      <c r="G42" s="4"/>
      <c r="I42" s="5"/>
      <c r="K42" s="63"/>
      <c r="L42" s="60"/>
      <c r="M42" s="8"/>
      <c r="N42" s="8"/>
      <c r="O42" s="30"/>
      <c r="P42" s="30"/>
      <c r="Q42" s="30"/>
      <c r="R42" s="30"/>
      <c r="S42" s="30"/>
      <c r="T42" s="31"/>
      <c r="U42" s="31"/>
    </row>
    <row r="43" spans="2:21" ht="15">
      <c r="B43" s="40" t="s">
        <v>24</v>
      </c>
      <c r="C43" s="41">
        <v>40103</v>
      </c>
      <c r="D43" s="42" t="s">
        <v>36</v>
      </c>
      <c r="E43" s="40" t="s">
        <v>20</v>
      </c>
      <c r="F43" s="235" t="s">
        <v>37</v>
      </c>
      <c r="G43" s="235"/>
      <c r="H43" s="235"/>
      <c r="I43" s="235"/>
      <c r="J43" s="235"/>
      <c r="K43" s="235"/>
      <c r="L43" s="60"/>
      <c r="M43" s="8"/>
      <c r="N43" s="8"/>
      <c r="O43" s="30"/>
      <c r="P43" s="30"/>
      <c r="Q43" s="30"/>
      <c r="R43" s="30"/>
      <c r="S43" s="30"/>
      <c r="T43" s="31"/>
      <c r="U43" s="31"/>
    </row>
    <row r="44" spans="2:21" ht="7.5" customHeight="1">
      <c r="B44" s="61"/>
      <c r="C44" s="61"/>
      <c r="D44" s="69"/>
      <c r="E44" s="49"/>
      <c r="F44" s="49"/>
      <c r="G44" s="49"/>
      <c r="H44" s="70"/>
      <c r="I44" s="70"/>
      <c r="J44" s="71"/>
      <c r="K44" s="72"/>
      <c r="L44" s="60"/>
      <c r="M44" s="8"/>
      <c r="N44" s="8"/>
      <c r="O44" s="30"/>
      <c r="P44" s="30"/>
      <c r="Q44" s="30"/>
      <c r="R44" s="30"/>
      <c r="S44" s="30"/>
      <c r="T44" s="31"/>
      <c r="U44" s="31"/>
    </row>
    <row r="45" spans="2:21" ht="15">
      <c r="B45" s="40" t="s">
        <v>30</v>
      </c>
      <c r="C45" s="41">
        <v>40104</v>
      </c>
      <c r="D45" s="42" t="s">
        <v>33</v>
      </c>
      <c r="E45" s="40" t="s">
        <v>20</v>
      </c>
      <c r="F45" s="235" t="s">
        <v>37</v>
      </c>
      <c r="G45" s="235"/>
      <c r="H45" s="235"/>
      <c r="I45" s="235"/>
      <c r="J45" s="235"/>
      <c r="K45" s="235"/>
      <c r="L45" s="60"/>
      <c r="M45" s="8"/>
      <c r="N45" s="8"/>
      <c r="O45" s="30"/>
      <c r="P45" s="30"/>
      <c r="Q45" s="30"/>
      <c r="R45" s="30"/>
      <c r="S45" s="30"/>
      <c r="T45" s="31"/>
      <c r="U45" s="31"/>
    </row>
    <row r="46" spans="4:21" ht="15">
      <c r="D46" s="45"/>
      <c r="G46" s="4"/>
      <c r="I46" s="5"/>
      <c r="K46" s="63"/>
      <c r="L46" s="60"/>
      <c r="M46" s="8"/>
      <c r="N46" s="8"/>
      <c r="O46" s="30"/>
      <c r="P46" s="30"/>
      <c r="Q46" s="30"/>
      <c r="R46" s="30"/>
      <c r="S46" s="30"/>
      <c r="T46" s="31"/>
      <c r="U46" s="31"/>
    </row>
    <row r="47" spans="2:21" ht="15">
      <c r="B47" s="32" t="s">
        <v>24</v>
      </c>
      <c r="C47" s="33">
        <v>40110</v>
      </c>
      <c r="D47" s="34" t="s">
        <v>36</v>
      </c>
      <c r="E47" s="32" t="s">
        <v>20</v>
      </c>
      <c r="F47" s="232" t="s">
        <v>38</v>
      </c>
      <c r="G47" s="232"/>
      <c r="H47" s="232"/>
      <c r="I47" s="232"/>
      <c r="J47" s="232"/>
      <c r="K47" s="232"/>
      <c r="L47" s="60"/>
      <c r="M47" s="8"/>
      <c r="N47" s="8"/>
      <c r="O47" s="30"/>
      <c r="P47" s="30"/>
      <c r="Q47" s="30"/>
      <c r="R47" s="30"/>
      <c r="S47" s="30"/>
      <c r="T47" s="31"/>
      <c r="U47" s="31"/>
    </row>
    <row r="48" spans="2:21" ht="15">
      <c r="B48" s="65"/>
      <c r="C48" s="65"/>
      <c r="D48" s="34" t="s">
        <v>39</v>
      </c>
      <c r="E48" s="32" t="s">
        <v>20</v>
      </c>
      <c r="F48" s="35" t="str">
        <f>'Senior Women Div 2'!A12</f>
        <v>WN-09</v>
      </c>
      <c r="G48" s="35" t="str">
        <f>'Senior Women Div 2'!B12</f>
        <v>Senior Women 2nd Div</v>
      </c>
      <c r="H48" s="35" t="str">
        <f>'Senior Women Div 2'!C12</f>
        <v>TGIF</v>
      </c>
      <c r="I48" s="35" t="str">
        <f>'Senior Women Div 2'!D12</f>
        <v>PAOLA U18</v>
      </c>
      <c r="J48" s="35">
        <f>'Senior Women Div 2'!E12</f>
        <v>0</v>
      </c>
      <c r="K48" s="35">
        <f>'Senior Women Div 2'!F12</f>
        <v>3</v>
      </c>
      <c r="M48" s="8"/>
      <c r="N48" s="8"/>
      <c r="O48" s="30"/>
      <c r="P48" s="30"/>
      <c r="Q48" s="30"/>
      <c r="R48" s="30"/>
      <c r="S48" s="30"/>
      <c r="T48" s="31"/>
      <c r="U48" s="31"/>
    </row>
    <row r="49" spans="2:21" ht="7.5" customHeight="1">
      <c r="B49" s="36"/>
      <c r="C49" s="36"/>
      <c r="D49" s="64"/>
      <c r="E49" s="65"/>
      <c r="F49" s="65"/>
      <c r="G49" s="65"/>
      <c r="H49" s="66"/>
      <c r="I49" s="66"/>
      <c r="J49" s="67"/>
      <c r="K49" s="68"/>
      <c r="L49" s="60"/>
      <c r="M49" s="8"/>
      <c r="N49" s="8"/>
      <c r="O49" s="30"/>
      <c r="P49" s="30"/>
      <c r="Q49" s="30"/>
      <c r="R49" s="30"/>
      <c r="S49" s="30"/>
      <c r="T49" s="31"/>
      <c r="U49" s="31"/>
    </row>
    <row r="50" spans="2:21" ht="15">
      <c r="B50" s="32" t="s">
        <v>30</v>
      </c>
      <c r="C50" s="33">
        <v>40111</v>
      </c>
      <c r="D50" s="34" t="s">
        <v>33</v>
      </c>
      <c r="E50" s="32" t="s">
        <v>20</v>
      </c>
      <c r="F50" s="232" t="s">
        <v>34</v>
      </c>
      <c r="G50" s="232"/>
      <c r="H50" s="232"/>
      <c r="I50" s="232"/>
      <c r="J50" s="232"/>
      <c r="K50" s="232"/>
      <c r="L50" s="60"/>
      <c r="M50" s="8"/>
      <c r="N50" s="8"/>
      <c r="O50" s="30"/>
      <c r="P50" s="30"/>
      <c r="Q50" s="30"/>
      <c r="R50" s="30"/>
      <c r="S50" s="30"/>
      <c r="T50" s="31"/>
      <c r="U50" s="31"/>
    </row>
    <row r="51" spans="2:21" ht="15">
      <c r="B51" s="36"/>
      <c r="C51" s="37"/>
      <c r="D51" s="34" t="s">
        <v>28</v>
      </c>
      <c r="E51" s="32" t="s">
        <v>20</v>
      </c>
      <c r="F51" s="35" t="str">
        <f>'Senior Women Div 1'!A4</f>
        <v>WF-01</v>
      </c>
      <c r="G51" s="35" t="str">
        <f>'Senior Women Div 1'!B4</f>
        <v>Senior Women 1st Div</v>
      </c>
      <c r="H51" s="35" t="str">
        <f>'Senior Women Div 1'!C4</f>
        <v>FLEUR-DE-LYS</v>
      </c>
      <c r="I51" s="35" t="str">
        <f>'Senior Women Div 1'!D4</f>
        <v>SOUTHEND</v>
      </c>
      <c r="J51" s="35">
        <f>'Senior Women Div 1'!E4</f>
        <v>3</v>
      </c>
      <c r="K51" s="35">
        <f>'Senior Women Div 1'!F4</f>
        <v>0</v>
      </c>
      <c r="L51" s="60"/>
      <c r="M51" s="8"/>
      <c r="N51" s="8"/>
      <c r="O51" s="30"/>
      <c r="P51" s="30"/>
      <c r="Q51" s="30"/>
      <c r="R51" s="30"/>
      <c r="S51" s="30"/>
      <c r="T51" s="31"/>
      <c r="U51" s="31"/>
    </row>
    <row r="52" spans="2:21" ht="15">
      <c r="B52" s="36"/>
      <c r="C52" s="73"/>
      <c r="D52" s="34" t="s">
        <v>35</v>
      </c>
      <c r="E52" s="32" t="s">
        <v>20</v>
      </c>
      <c r="F52" s="35" t="str">
        <f>'Senior Men'!A4</f>
        <v>M-01</v>
      </c>
      <c r="G52" s="35" t="str">
        <f>'Senior Men'!B4</f>
        <v>Senior Men</v>
      </c>
      <c r="H52" s="35" t="str">
        <f>'Senior Men'!C4</f>
        <v>SLIEMA</v>
      </c>
      <c r="I52" s="35" t="str">
        <f>'Senior Men'!D4</f>
        <v>DEFENDERS ALOYSIANS</v>
      </c>
      <c r="J52" s="35">
        <f>'Senior Men'!E4</f>
        <v>3</v>
      </c>
      <c r="K52" s="35">
        <f>'Senior Men'!F4</f>
        <v>0</v>
      </c>
      <c r="L52" s="60"/>
      <c r="M52" s="8"/>
      <c r="N52" s="8"/>
      <c r="O52" s="30"/>
      <c r="P52" s="30"/>
      <c r="Q52" s="30"/>
      <c r="R52" s="30"/>
      <c r="S52" s="30"/>
      <c r="T52" s="31"/>
      <c r="U52" s="31"/>
    </row>
    <row r="53" spans="2:21" ht="15">
      <c r="B53" s="74"/>
      <c r="C53" s="74"/>
      <c r="D53" s="75"/>
      <c r="E53" s="74"/>
      <c r="F53" s="74"/>
      <c r="G53" s="76"/>
      <c r="H53" s="76"/>
      <c r="I53" s="77"/>
      <c r="J53" s="77"/>
      <c r="K53" s="78"/>
      <c r="L53" s="60"/>
      <c r="M53" s="8"/>
      <c r="N53" s="8"/>
      <c r="O53" s="30"/>
      <c r="P53" s="30"/>
      <c r="Q53" s="30"/>
      <c r="R53" s="30"/>
      <c r="S53" s="30"/>
      <c r="T53" s="31"/>
      <c r="U53" s="31"/>
    </row>
    <row r="54" spans="2:21" ht="26.25">
      <c r="B54" s="230" t="s">
        <v>40</v>
      </c>
      <c r="C54" s="230"/>
      <c r="D54" s="230"/>
      <c r="E54" s="230"/>
      <c r="F54" s="230"/>
      <c r="G54" s="230"/>
      <c r="H54" s="230"/>
      <c r="I54" s="230"/>
      <c r="J54" s="230"/>
      <c r="K54" s="230"/>
      <c r="L54" s="60"/>
      <c r="M54" s="8"/>
      <c r="N54" s="8"/>
      <c r="O54" s="30"/>
      <c r="P54" s="30"/>
      <c r="Q54" s="30"/>
      <c r="R54" s="30"/>
      <c r="S54" s="30"/>
      <c r="T54" s="31"/>
      <c r="U54" s="31"/>
    </row>
    <row r="55" spans="2:21" ht="15">
      <c r="B55" s="74"/>
      <c r="C55" s="74"/>
      <c r="D55" s="75"/>
      <c r="E55" s="74"/>
      <c r="F55" s="74"/>
      <c r="G55" s="76"/>
      <c r="H55" s="76"/>
      <c r="I55" s="77"/>
      <c r="J55" s="77"/>
      <c r="K55" s="78"/>
      <c r="L55" s="60"/>
      <c r="M55" s="8"/>
      <c r="N55" s="8"/>
      <c r="O55" s="30"/>
      <c r="P55" s="30"/>
      <c r="Q55" s="30"/>
      <c r="R55" s="30"/>
      <c r="S55" s="30"/>
      <c r="T55" s="31"/>
      <c r="U55" s="31"/>
    </row>
    <row r="56" spans="2:21" ht="15">
      <c r="B56" s="40" t="s">
        <v>24</v>
      </c>
      <c r="C56" s="41">
        <v>40117</v>
      </c>
      <c r="D56" s="42" t="s">
        <v>36</v>
      </c>
      <c r="E56" s="40" t="s">
        <v>20</v>
      </c>
      <c r="F56" s="232" t="s">
        <v>38</v>
      </c>
      <c r="G56" s="232"/>
      <c r="H56" s="232"/>
      <c r="I56" s="232"/>
      <c r="J56" s="232"/>
      <c r="K56" s="232"/>
      <c r="L56" s="60"/>
      <c r="M56" s="8"/>
      <c r="N56" s="8"/>
      <c r="O56" s="30"/>
      <c r="P56" s="30"/>
      <c r="Q56" s="30"/>
      <c r="R56" s="30"/>
      <c r="S56" s="30"/>
      <c r="T56" s="31"/>
      <c r="U56" s="31"/>
    </row>
    <row r="57" spans="2:21" ht="15">
      <c r="B57" s="49"/>
      <c r="C57" s="49"/>
      <c r="D57" s="42" t="s">
        <v>39</v>
      </c>
      <c r="E57" s="40" t="s">
        <v>20</v>
      </c>
      <c r="F57" s="43" t="str">
        <f>'Senior Women Div 2'!A11</f>
        <v>WN-08</v>
      </c>
      <c r="G57" s="43" t="str">
        <f>'Senior Women Div 2'!B11</f>
        <v>Senior Women 2nd Div</v>
      </c>
      <c r="H57" s="43" t="str">
        <f>'Senior Women Div 2'!C11</f>
        <v>FLYERS DEPIRO II</v>
      </c>
      <c r="I57" s="43" t="str">
        <f>'Senior Women Div 2'!D11</f>
        <v>MELLIEHA BULLETS</v>
      </c>
      <c r="J57" s="43">
        <f>'Senior Women Div 2'!E11</f>
        <v>3</v>
      </c>
      <c r="K57" s="43">
        <f>'Senior Women Div 2'!F11</f>
        <v>0</v>
      </c>
      <c r="M57" s="8"/>
      <c r="N57" s="8"/>
      <c r="O57" s="30"/>
      <c r="P57" s="30"/>
      <c r="Q57" s="30"/>
      <c r="R57" s="30"/>
      <c r="S57" s="30"/>
      <c r="T57" s="31"/>
      <c r="U57" s="31"/>
    </row>
    <row r="58" spans="2:21" ht="7.5" customHeight="1">
      <c r="B58" s="61"/>
      <c r="C58" s="61"/>
      <c r="D58" s="69"/>
      <c r="E58" s="49"/>
      <c r="F58" s="49"/>
      <c r="G58" s="49"/>
      <c r="H58" s="70"/>
      <c r="I58" s="70"/>
      <c r="J58" s="71"/>
      <c r="K58" s="72"/>
      <c r="L58" s="60"/>
      <c r="M58" s="8"/>
      <c r="N58" s="8"/>
      <c r="O58" s="30"/>
      <c r="P58" s="30"/>
      <c r="Q58" s="30"/>
      <c r="R58" s="30"/>
      <c r="S58" s="30"/>
      <c r="T58" s="31"/>
      <c r="U58" s="31"/>
    </row>
    <row r="59" spans="2:21" ht="15">
      <c r="B59" s="40" t="s">
        <v>30</v>
      </c>
      <c r="C59" s="41">
        <v>40118</v>
      </c>
      <c r="D59" s="42" t="s">
        <v>33</v>
      </c>
      <c r="E59" s="40" t="s">
        <v>20</v>
      </c>
      <c r="F59" s="232" t="s">
        <v>34</v>
      </c>
      <c r="G59" s="232"/>
      <c r="H59" s="232"/>
      <c r="I59" s="232"/>
      <c r="J59" s="232"/>
      <c r="K59" s="232"/>
      <c r="L59" s="60"/>
      <c r="M59" s="8"/>
      <c r="N59" s="8"/>
      <c r="O59" s="30"/>
      <c r="P59" s="30"/>
      <c r="Q59" s="30"/>
      <c r="R59" s="30"/>
      <c r="S59" s="30"/>
      <c r="T59" s="31"/>
      <c r="U59" s="31"/>
    </row>
    <row r="60" spans="2:21" ht="15">
      <c r="B60" s="61"/>
      <c r="C60" s="62"/>
      <c r="D60" s="42" t="s">
        <v>27</v>
      </c>
      <c r="E60" s="40" t="s">
        <v>20</v>
      </c>
      <c r="F60" s="43" t="str">
        <f>'Senior Women Div 1'!A5</f>
        <v>WF-02</v>
      </c>
      <c r="G60" s="43" t="str">
        <f>'Senior Women Div 1'!B5</f>
        <v>Senior Women 1st Div</v>
      </c>
      <c r="H60" s="43" t="str">
        <f>'Senior Women Div 1'!C5</f>
        <v>FLYERS DEPIRO</v>
      </c>
      <c r="I60" s="43" t="str">
        <f>'Senior Women Div 1'!D5</f>
        <v>PLAYVOLLEY GALAXY</v>
      </c>
      <c r="J60" s="43">
        <f>'Senior Women Div 1'!E5</f>
        <v>3</v>
      </c>
      <c r="K60" s="43">
        <f>'Senior Women Div 1'!F5</f>
        <v>0</v>
      </c>
      <c r="L60" s="60"/>
      <c r="M60" s="8"/>
      <c r="N60" s="8"/>
      <c r="O60" s="30"/>
      <c r="P60" s="30"/>
      <c r="Q60" s="30"/>
      <c r="R60" s="30"/>
      <c r="S60" s="30"/>
      <c r="T60" s="31"/>
      <c r="U60" s="31"/>
    </row>
    <row r="61" spans="2:21" ht="15">
      <c r="B61" s="61"/>
      <c r="C61" s="62"/>
      <c r="D61" s="42" t="s">
        <v>28</v>
      </c>
      <c r="E61" s="40" t="s">
        <v>20</v>
      </c>
      <c r="F61" s="43" t="str">
        <f>'Senior Women Div 1'!A6</f>
        <v>WF-03</v>
      </c>
      <c r="G61" s="43" t="str">
        <f>'Senior Women Div 1'!B6</f>
        <v>Senior Women 1st Div</v>
      </c>
      <c r="H61" s="43" t="str">
        <f>'Senior Women Div 1'!C6</f>
        <v>PAOLA HIBS CANDY</v>
      </c>
      <c r="I61" s="43" t="str">
        <f>'Senior Women Div 1'!D6</f>
        <v>PLAYVOLLEY STARS</v>
      </c>
      <c r="J61" s="43">
        <f>'Senior Women Div 1'!E6</f>
        <v>3</v>
      </c>
      <c r="K61" s="43">
        <f>'Senior Women Div 1'!F6</f>
        <v>0</v>
      </c>
      <c r="L61" s="60"/>
      <c r="M61" s="8"/>
      <c r="N61" s="8"/>
      <c r="O61" s="30"/>
      <c r="P61" s="30"/>
      <c r="Q61" s="30"/>
      <c r="R61" s="30"/>
      <c r="S61" s="30"/>
      <c r="T61" s="31"/>
      <c r="U61" s="31"/>
    </row>
    <row r="62" spans="2:21" ht="15">
      <c r="B62" s="61"/>
      <c r="C62" s="79"/>
      <c r="D62" s="42" t="s">
        <v>35</v>
      </c>
      <c r="E62" s="40" t="s">
        <v>20</v>
      </c>
      <c r="F62" s="43" t="str">
        <f>'Senior Men'!A5</f>
        <v>M-02</v>
      </c>
      <c r="G62" s="43" t="str">
        <f>'Senior Men'!B5</f>
        <v>Senior Men</v>
      </c>
      <c r="H62" s="43" t="str">
        <f>'Senior Men'!C5</f>
        <v>DEFENDERS ALOYSIANS</v>
      </c>
      <c r="I62" s="43" t="str">
        <f>'Senior Men'!D5</f>
        <v>VALLETTA MAPEI</v>
      </c>
      <c r="J62" s="43">
        <f>'Senior Men'!E5</f>
        <v>0</v>
      </c>
      <c r="K62" s="43">
        <f>'Senior Men'!F5</f>
        <v>3</v>
      </c>
      <c r="L62" s="60"/>
      <c r="M62" s="8"/>
      <c r="N62" s="8"/>
      <c r="O62" s="30"/>
      <c r="P62" s="30"/>
      <c r="Q62" s="30"/>
      <c r="R62" s="30"/>
      <c r="S62" s="30"/>
      <c r="T62" s="31"/>
      <c r="U62" s="31"/>
    </row>
    <row r="63" spans="2:21" ht="15">
      <c r="B63" s="74"/>
      <c r="C63" s="74"/>
      <c r="D63" s="75"/>
      <c r="E63" s="74"/>
      <c r="F63" s="74"/>
      <c r="G63" s="76"/>
      <c r="H63" s="76"/>
      <c r="I63" s="77"/>
      <c r="J63" s="77"/>
      <c r="K63" s="78"/>
      <c r="L63" s="60"/>
      <c r="M63" s="8"/>
      <c r="N63" s="8"/>
      <c r="O63" s="30"/>
      <c r="P63" s="30"/>
      <c r="Q63" s="30"/>
      <c r="R63" s="30"/>
      <c r="S63" s="30"/>
      <c r="T63" s="31"/>
      <c r="U63" s="31"/>
    </row>
    <row r="64" spans="2:21" ht="15">
      <c r="B64" s="32" t="s">
        <v>22</v>
      </c>
      <c r="C64" s="33">
        <v>40123</v>
      </c>
      <c r="D64" s="34" t="s">
        <v>13</v>
      </c>
      <c r="E64" s="32" t="s">
        <v>20</v>
      </c>
      <c r="F64" s="35" t="str">
        <f>'Senior Women Div 2'!A7</f>
        <v>WN-04</v>
      </c>
      <c r="G64" s="35" t="str">
        <f>'Senior Women Div 2'!B7</f>
        <v>Senior Women 2nd Div</v>
      </c>
      <c r="H64" s="35" t="str">
        <f>'Senior Women Div 2'!C7</f>
        <v>PAOLA U18</v>
      </c>
      <c r="I64" s="35" t="str">
        <f>'Senior Women Div 2'!D7</f>
        <v>BIRKIRKARA</v>
      </c>
      <c r="J64" s="35">
        <f>'Senior Women Div 2'!E7</f>
        <v>0</v>
      </c>
      <c r="K64" s="35">
        <f>'Senior Women Div 2'!F7</f>
        <v>3</v>
      </c>
      <c r="M64" s="8"/>
      <c r="N64" s="8"/>
      <c r="O64" s="30"/>
      <c r="P64" s="30"/>
      <c r="Q64" s="30"/>
      <c r="R64" s="30"/>
      <c r="S64" s="30"/>
      <c r="T64" s="31"/>
      <c r="U64" s="31"/>
    </row>
    <row r="65" spans="2:21" ht="7.5" customHeight="1">
      <c r="B65" s="65"/>
      <c r="C65" s="65"/>
      <c r="D65" s="80"/>
      <c r="E65" s="65"/>
      <c r="F65" s="65"/>
      <c r="G65" s="66"/>
      <c r="H65" s="66"/>
      <c r="I65" s="67"/>
      <c r="J65" s="67"/>
      <c r="K65" s="81"/>
      <c r="L65" s="60"/>
      <c r="M65" s="8"/>
      <c r="N65" s="8"/>
      <c r="O65" s="30"/>
      <c r="P65" s="30"/>
      <c r="Q65" s="30"/>
      <c r="R65" s="30"/>
      <c r="S65" s="30"/>
      <c r="T65" s="31"/>
      <c r="U65" s="31"/>
    </row>
    <row r="66" spans="2:21" ht="15">
      <c r="B66" s="32" t="s">
        <v>24</v>
      </c>
      <c r="C66" s="33">
        <v>40124</v>
      </c>
      <c r="D66" s="34" t="s">
        <v>36</v>
      </c>
      <c r="E66" s="32" t="s">
        <v>20</v>
      </c>
      <c r="F66" s="232" t="s">
        <v>38</v>
      </c>
      <c r="G66" s="232"/>
      <c r="H66" s="232"/>
      <c r="I66" s="232"/>
      <c r="J66" s="232"/>
      <c r="K66" s="232"/>
      <c r="L66" s="60"/>
      <c r="M66" s="8"/>
      <c r="N66" s="8"/>
      <c r="O66" s="30"/>
      <c r="P66" s="30"/>
      <c r="Q66" s="30"/>
      <c r="R66" s="30"/>
      <c r="S66" s="30"/>
      <c r="T66" s="31"/>
      <c r="U66" s="31"/>
    </row>
    <row r="67" spans="2:21" ht="7.5" customHeight="1">
      <c r="B67" s="36"/>
      <c r="C67" s="36"/>
      <c r="D67" s="64"/>
      <c r="E67" s="65"/>
      <c r="F67" s="65"/>
      <c r="G67" s="65"/>
      <c r="H67" s="66"/>
      <c r="I67" s="66"/>
      <c r="J67" s="67"/>
      <c r="K67" s="68"/>
      <c r="L67" s="60"/>
      <c r="M67" s="8"/>
      <c r="N67" s="8"/>
      <c r="O67" s="30"/>
      <c r="P67" s="30"/>
      <c r="Q67" s="30"/>
      <c r="R67" s="30"/>
      <c r="S67" s="30"/>
      <c r="T67" s="31"/>
      <c r="U67" s="31"/>
    </row>
    <row r="68" spans="2:21" ht="15">
      <c r="B68" s="32" t="s">
        <v>30</v>
      </c>
      <c r="C68" s="33">
        <v>40125</v>
      </c>
      <c r="D68" s="34" t="s">
        <v>33</v>
      </c>
      <c r="E68" s="32" t="s">
        <v>20</v>
      </c>
      <c r="F68" s="232" t="s">
        <v>34</v>
      </c>
      <c r="G68" s="232"/>
      <c r="H68" s="232"/>
      <c r="I68" s="232"/>
      <c r="J68" s="232"/>
      <c r="K68" s="232"/>
      <c r="L68" s="60"/>
      <c r="M68" s="8"/>
      <c r="N68" s="8"/>
      <c r="O68" s="30"/>
      <c r="P68" s="30"/>
      <c r="Q68" s="30"/>
      <c r="R68" s="30"/>
      <c r="S68" s="30"/>
      <c r="T68" s="31"/>
      <c r="U68" s="31"/>
    </row>
    <row r="69" spans="2:21" ht="15">
      <c r="B69" s="36"/>
      <c r="C69" s="37"/>
      <c r="D69" s="34" t="s">
        <v>27</v>
      </c>
      <c r="E69" s="32" t="s">
        <v>20</v>
      </c>
      <c r="F69" s="35" t="str">
        <f>'Senior Women Div 1'!A10</f>
        <v>WF-07</v>
      </c>
      <c r="G69" s="35" t="str">
        <f>'Senior Women Div 1'!B10</f>
        <v>Senior Women 1st Div</v>
      </c>
      <c r="H69" s="35" t="str">
        <f>'Senior Women Div 1'!C10</f>
        <v>PLAYVOLLEY STARS</v>
      </c>
      <c r="I69" s="35" t="str">
        <f>'Senior Women Div 1'!D10</f>
        <v>FLYERS DEPIRO</v>
      </c>
      <c r="J69" s="35">
        <f>'Senior Women Div 1'!E10</f>
        <v>0</v>
      </c>
      <c r="K69" s="35">
        <f>'Senior Women Div 1'!F10</f>
        <v>3</v>
      </c>
      <c r="L69" s="60"/>
      <c r="M69" s="8"/>
      <c r="N69" s="8"/>
      <c r="O69" s="30"/>
      <c r="P69" s="30"/>
      <c r="Q69" s="30"/>
      <c r="R69" s="30"/>
      <c r="S69" s="30"/>
      <c r="T69" s="31"/>
      <c r="U69" s="31"/>
    </row>
    <row r="70" spans="2:21" ht="15">
      <c r="B70" s="36"/>
      <c r="C70" s="37"/>
      <c r="D70" s="34" t="s">
        <v>28</v>
      </c>
      <c r="E70" s="32" t="s">
        <v>20</v>
      </c>
      <c r="F70" s="35" t="str">
        <f>'Senior Women Div 1'!A11</f>
        <v>WF-08</v>
      </c>
      <c r="G70" s="35" t="str">
        <f>'Senior Women Div 1'!B11</f>
        <v>Senior Women 1st Div</v>
      </c>
      <c r="H70" s="35" t="str">
        <f>'Senior Women Div 1'!C11</f>
        <v>FLEUR-DE-LYS</v>
      </c>
      <c r="I70" s="35" t="str">
        <f>'Senior Women Div 1'!D11</f>
        <v>PLAYVOLLEY GALAXY</v>
      </c>
      <c r="J70" s="35">
        <f>'Senior Women Div 1'!E11</f>
        <v>3</v>
      </c>
      <c r="K70" s="35">
        <f>'Senior Women Div 1'!F11</f>
        <v>0</v>
      </c>
      <c r="L70" s="60"/>
      <c r="M70" s="8"/>
      <c r="N70" s="8"/>
      <c r="O70" s="30"/>
      <c r="P70" s="30"/>
      <c r="Q70" s="30"/>
      <c r="R70" s="30"/>
      <c r="S70" s="30"/>
      <c r="T70" s="31"/>
      <c r="U70" s="31"/>
    </row>
    <row r="71" spans="2:21" ht="15">
      <c r="B71" s="36"/>
      <c r="C71" s="73"/>
      <c r="D71" s="34" t="s">
        <v>35</v>
      </c>
      <c r="E71" s="32" t="s">
        <v>20</v>
      </c>
      <c r="F71" s="35" t="str">
        <f>'Senior Women Div 1'!A12</f>
        <v>WF-09</v>
      </c>
      <c r="G71" s="35" t="str">
        <f>'Senior Women Div 1'!B12</f>
        <v>Senior Women 1st Div</v>
      </c>
      <c r="H71" s="35" t="str">
        <f>'Senior Women Div 1'!C12</f>
        <v>PAOLA HIBS CANDY</v>
      </c>
      <c r="I71" s="35" t="str">
        <f>'Senior Women Div 1'!D12</f>
        <v>SOUTHEND</v>
      </c>
      <c r="J71" s="35">
        <f>'Senior Women Div 1'!E12</f>
        <v>0</v>
      </c>
      <c r="K71" s="35">
        <f>'Senior Women Div 1'!F12</f>
        <v>3</v>
      </c>
      <c r="L71" s="8" t="s">
        <v>41</v>
      </c>
      <c r="M71" s="8"/>
      <c r="N71" s="8"/>
      <c r="O71" s="30"/>
      <c r="P71" s="30"/>
      <c r="Q71" s="30"/>
      <c r="R71" s="30"/>
      <c r="S71" s="30"/>
      <c r="T71" s="31"/>
      <c r="U71" s="31"/>
    </row>
    <row r="72" spans="4:21" ht="15">
      <c r="D72" s="45"/>
      <c r="G72" s="4"/>
      <c r="I72" s="5"/>
      <c r="K72" s="63"/>
      <c r="L72" s="60"/>
      <c r="M72" s="8"/>
      <c r="N72" s="8"/>
      <c r="O72" s="30"/>
      <c r="P72" s="30"/>
      <c r="Q72" s="30"/>
      <c r="R72" s="30"/>
      <c r="S72" s="30"/>
      <c r="T72" s="31"/>
      <c r="U72" s="31"/>
    </row>
    <row r="73" spans="2:21" ht="15">
      <c r="B73" s="40" t="s">
        <v>24</v>
      </c>
      <c r="C73" s="41">
        <v>40131</v>
      </c>
      <c r="D73" s="42" t="s">
        <v>36</v>
      </c>
      <c r="E73" s="40" t="s">
        <v>20</v>
      </c>
      <c r="F73" s="232" t="s">
        <v>38</v>
      </c>
      <c r="G73" s="232"/>
      <c r="H73" s="232"/>
      <c r="I73" s="232"/>
      <c r="J73" s="232"/>
      <c r="K73" s="232"/>
      <c r="L73" s="60"/>
      <c r="M73" s="8"/>
      <c r="N73" s="8"/>
      <c r="O73" s="30"/>
      <c r="P73" s="30"/>
      <c r="Q73" s="30"/>
      <c r="R73" s="30"/>
      <c r="S73" s="30"/>
      <c r="T73" s="31"/>
      <c r="U73" s="31"/>
    </row>
    <row r="74" spans="2:21" ht="15">
      <c r="B74" s="49"/>
      <c r="C74" s="49"/>
      <c r="D74" s="42" t="s">
        <v>39</v>
      </c>
      <c r="E74" s="40" t="s">
        <v>20</v>
      </c>
      <c r="F74" s="43" t="str">
        <f>'Senior Women Div 1'!A7</f>
        <v>WF-04</v>
      </c>
      <c r="G74" s="43" t="str">
        <f>'Senior Women Div 1'!B7</f>
        <v>Senior Women 1st Div</v>
      </c>
      <c r="H74" s="43" t="str">
        <f>'Senior Women Div 1'!C7</f>
        <v>FLYERS DEPIRO</v>
      </c>
      <c r="I74" s="43" t="str">
        <f>'Senior Women Div 1'!D7</f>
        <v>FLEUR-DE-LYS</v>
      </c>
      <c r="J74" s="43">
        <f>'Senior Women Div 1'!E7</f>
        <v>3</v>
      </c>
      <c r="K74" s="43">
        <f>'Senior Women Div 1'!F7</f>
        <v>1</v>
      </c>
      <c r="M74" s="8"/>
      <c r="N74" s="8"/>
      <c r="O74" s="30"/>
      <c r="P74" s="30"/>
      <c r="Q74" s="30"/>
      <c r="R74" s="30"/>
      <c r="S74" s="30"/>
      <c r="T74" s="31"/>
      <c r="U74" s="31"/>
    </row>
    <row r="75" spans="2:21" ht="8.25" customHeight="1">
      <c r="B75" s="61"/>
      <c r="C75" s="61"/>
      <c r="D75" s="69"/>
      <c r="E75" s="49"/>
      <c r="F75" s="49"/>
      <c r="G75" s="49"/>
      <c r="H75" s="70"/>
      <c r="I75" s="70"/>
      <c r="J75" s="71"/>
      <c r="K75" s="72"/>
      <c r="L75" s="60"/>
      <c r="M75" s="8"/>
      <c r="N75" s="8"/>
      <c r="O75" s="30"/>
      <c r="P75" s="30"/>
      <c r="Q75" s="30"/>
      <c r="R75" s="30"/>
      <c r="S75" s="30"/>
      <c r="T75" s="31"/>
      <c r="U75" s="31"/>
    </row>
    <row r="76" spans="2:21" ht="15">
      <c r="B76" s="40" t="s">
        <v>30</v>
      </c>
      <c r="C76" s="41">
        <v>40132</v>
      </c>
      <c r="D76" s="42" t="s">
        <v>33</v>
      </c>
      <c r="E76" s="40" t="s">
        <v>20</v>
      </c>
      <c r="F76" s="232" t="s">
        <v>34</v>
      </c>
      <c r="G76" s="232"/>
      <c r="H76" s="232"/>
      <c r="I76" s="232"/>
      <c r="J76" s="232"/>
      <c r="K76" s="232"/>
      <c r="L76" s="60"/>
      <c r="M76" s="8"/>
      <c r="N76" s="8"/>
      <c r="O76" s="30"/>
      <c r="P76" s="30"/>
      <c r="Q76" s="30"/>
      <c r="R76" s="30"/>
      <c r="S76" s="30"/>
      <c r="T76" s="31"/>
      <c r="U76" s="31"/>
    </row>
    <row r="77" spans="2:21" ht="15">
      <c r="B77" s="61"/>
      <c r="C77" s="62"/>
      <c r="D77" s="42" t="s">
        <v>42</v>
      </c>
      <c r="E77" s="40" t="s">
        <v>20</v>
      </c>
      <c r="F77" s="43" t="str">
        <f>'Mini Volley Girls'!A10</f>
        <v>WM-07</v>
      </c>
      <c r="G77" s="43" t="str">
        <f>'Mini Volley Girls'!B10</f>
        <v>Mini Volley Girls</v>
      </c>
      <c r="H77" s="43" t="str">
        <f>'Mini Volley Girls'!C10</f>
        <v>PAOLA</v>
      </c>
      <c r="I77" s="43" t="str">
        <f>'Mini Volley Girls'!D10</f>
        <v>SOUTHEND</v>
      </c>
      <c r="J77" s="43">
        <f>'Mini Volley Girls'!E10</f>
        <v>2</v>
      </c>
      <c r="K77" s="43">
        <f>'Mini Volley Girls'!F10</f>
        <v>0</v>
      </c>
      <c r="L77" s="60"/>
      <c r="M77" s="8"/>
      <c r="N77" s="8"/>
      <c r="O77" s="30"/>
      <c r="P77" s="30"/>
      <c r="Q77" s="30"/>
      <c r="R77" s="30"/>
      <c r="S77" s="30"/>
      <c r="T77" s="31"/>
      <c r="U77" s="31"/>
    </row>
    <row r="78" spans="2:21" ht="15">
      <c r="B78" s="61"/>
      <c r="C78" s="62"/>
      <c r="D78" s="42" t="s">
        <v>43</v>
      </c>
      <c r="E78" s="40" t="s">
        <v>20</v>
      </c>
      <c r="F78" s="43" t="str">
        <f>'Mini Volley Girls'!A5</f>
        <v>WM-02</v>
      </c>
      <c r="G78" s="43" t="str">
        <f>'Mini Volley Girls'!B5</f>
        <v>Mini Volley Girls</v>
      </c>
      <c r="H78" s="43" t="str">
        <f>'Mini Volley Girls'!C5</f>
        <v>FLYERS</v>
      </c>
      <c r="I78" s="43" t="str">
        <f>'Mini Volley Girls'!D5</f>
        <v>PLAYVOLLEY</v>
      </c>
      <c r="J78" s="43">
        <f>'Mini Volley Girls'!E5</f>
        <v>2</v>
      </c>
      <c r="K78" s="43">
        <f>'Mini Volley Girls'!F5</f>
        <v>0</v>
      </c>
      <c r="L78" s="60"/>
      <c r="M78" s="8"/>
      <c r="N78" s="8"/>
      <c r="O78" s="30"/>
      <c r="P78" s="30"/>
      <c r="Q78" s="30"/>
      <c r="R78" s="30"/>
      <c r="S78" s="30"/>
      <c r="T78" s="31"/>
      <c r="U78" s="31"/>
    </row>
    <row r="79" spans="2:21" ht="15">
      <c r="B79" s="61"/>
      <c r="C79" s="62"/>
      <c r="D79" s="42" t="s">
        <v>27</v>
      </c>
      <c r="E79" s="40" t="s">
        <v>20</v>
      </c>
      <c r="F79" s="43" t="str">
        <f>'Senior Women Div 2'!A14</f>
        <v>WN-11</v>
      </c>
      <c r="G79" s="43" t="str">
        <f>'Senior Women Div 2'!B14</f>
        <v>Senior Women 2nd Div</v>
      </c>
      <c r="H79" s="43" t="str">
        <f>'Senior Women Div 2'!C14</f>
        <v>PAOLA U18</v>
      </c>
      <c r="I79" s="43" t="str">
        <f>'Senior Women Div 2'!D14</f>
        <v>FLYERS DEPIRO II</v>
      </c>
      <c r="J79" s="43">
        <f>'Senior Women Div 2'!E14</f>
        <v>0</v>
      </c>
      <c r="K79" s="43">
        <f>'Senior Women Div 2'!F14</f>
        <v>3</v>
      </c>
      <c r="L79" s="60"/>
      <c r="M79" s="8"/>
      <c r="N79" s="8"/>
      <c r="O79" s="30"/>
      <c r="P79" s="30"/>
      <c r="Q79" s="30"/>
      <c r="R79" s="30"/>
      <c r="S79" s="30"/>
      <c r="T79" s="31"/>
      <c r="U79" s="31"/>
    </row>
    <row r="80" spans="2:21" ht="15">
      <c r="B80" s="61"/>
      <c r="C80" s="62"/>
      <c r="D80" s="42" t="s">
        <v>28</v>
      </c>
      <c r="E80" s="40" t="s">
        <v>20</v>
      </c>
      <c r="F80" s="43" t="str">
        <f>'Senior Women Div 2'!A15</f>
        <v>WN-12</v>
      </c>
      <c r="G80" s="43" t="str">
        <f>'Senior Women Div 2'!B15</f>
        <v>Senior Women 2nd Div</v>
      </c>
      <c r="H80" s="43" t="str">
        <f>'Senior Women Div 2'!C15</f>
        <v>PHOENIX</v>
      </c>
      <c r="I80" s="43" t="str">
        <f>'Senior Women Div 2'!D15</f>
        <v>TGIF</v>
      </c>
      <c r="J80" s="43">
        <f>'Senior Women Div 2'!E15</f>
        <v>3</v>
      </c>
      <c r="K80" s="43">
        <f>'Senior Women Div 2'!F15</f>
        <v>0</v>
      </c>
      <c r="L80" s="60"/>
      <c r="M80" s="8"/>
      <c r="N80" s="8"/>
      <c r="O80" s="30"/>
      <c r="P80" s="30"/>
      <c r="Q80" s="30"/>
      <c r="R80" s="30"/>
      <c r="S80" s="30"/>
      <c r="T80" s="31"/>
      <c r="U80" s="31"/>
    </row>
    <row r="81" spans="2:21" ht="15">
      <c r="B81" s="61"/>
      <c r="C81" s="79"/>
      <c r="D81" s="42" t="s">
        <v>35</v>
      </c>
      <c r="E81" s="40" t="s">
        <v>20</v>
      </c>
      <c r="F81" s="43" t="str">
        <f>'Senior Women Div 2'!A13</f>
        <v>WN-10</v>
      </c>
      <c r="G81" s="43" t="str">
        <f>'Senior Women Div 2'!B13</f>
        <v>Senior Women 2nd Div</v>
      </c>
      <c r="H81" s="43" t="str">
        <f>'Senior Women Div 2'!C13</f>
        <v>MELLIEHA BULLETS</v>
      </c>
      <c r="I81" s="43" t="str">
        <f>'Senior Women Div 2'!D13</f>
        <v>BIRKIRKARA</v>
      </c>
      <c r="J81" s="43">
        <f>'Senior Women Div 2'!E13</f>
        <v>0</v>
      </c>
      <c r="K81" s="43">
        <f>'Senior Women Div 2'!F13</f>
        <v>3</v>
      </c>
      <c r="L81" s="60"/>
      <c r="M81" s="8"/>
      <c r="N81" s="8"/>
      <c r="O81" s="30"/>
      <c r="P81" s="30"/>
      <c r="Q81" s="30"/>
      <c r="R81" s="30"/>
      <c r="S81" s="30"/>
      <c r="T81" s="31"/>
      <c r="U81" s="31"/>
    </row>
    <row r="82" spans="4:21" ht="15">
      <c r="D82" s="45"/>
      <c r="G82" s="4"/>
      <c r="I82" s="5"/>
      <c r="K82" s="63"/>
      <c r="L82" s="60"/>
      <c r="M82" s="8"/>
      <c r="N82" s="8"/>
      <c r="O82" s="30"/>
      <c r="P82" s="30"/>
      <c r="Q82" s="30"/>
      <c r="R82" s="30"/>
      <c r="S82" s="30"/>
      <c r="T82" s="31"/>
      <c r="U82" s="31"/>
    </row>
    <row r="83" spans="2:21" ht="15">
      <c r="B83" s="32" t="s">
        <v>22</v>
      </c>
      <c r="C83" s="33">
        <v>40137</v>
      </c>
      <c r="D83" s="34" t="s">
        <v>13</v>
      </c>
      <c r="E83" s="32" t="s">
        <v>20</v>
      </c>
      <c r="F83" s="35" t="str">
        <f>'Senior Women Div 2'!A8</f>
        <v>WN-05</v>
      </c>
      <c r="G83" s="35" t="str">
        <f>'Senior Women Div 2'!B8</f>
        <v>Senior Women 2nd Div</v>
      </c>
      <c r="H83" s="35" t="str">
        <f>'Senior Women Div 2'!C8</f>
        <v>PHOENIX</v>
      </c>
      <c r="I83" s="35" t="str">
        <f>'Senior Women Div 2'!D8</f>
        <v>MELLIEHA BULLETS</v>
      </c>
      <c r="J83" s="35">
        <f>'Senior Women Div 2'!E8</f>
        <v>3</v>
      </c>
      <c r="K83" s="35">
        <f>'Senior Women Div 2'!F8</f>
        <v>0</v>
      </c>
      <c r="M83" s="8"/>
      <c r="N83" s="8"/>
      <c r="O83" s="30"/>
      <c r="P83" s="30"/>
      <c r="Q83" s="30"/>
      <c r="R83" s="30"/>
      <c r="S83" s="30"/>
      <c r="T83" s="31"/>
      <c r="U83" s="31"/>
    </row>
    <row r="84" spans="2:21" ht="7.5" customHeight="1">
      <c r="B84" s="65"/>
      <c r="C84" s="65"/>
      <c r="D84" s="80"/>
      <c r="E84" s="65"/>
      <c r="F84" s="65"/>
      <c r="G84" s="66"/>
      <c r="H84" s="66"/>
      <c r="I84" s="67"/>
      <c r="J84" s="67"/>
      <c r="K84" s="81"/>
      <c r="L84" s="60"/>
      <c r="M84" s="8"/>
      <c r="N84" s="8"/>
      <c r="O84" s="30"/>
      <c r="P84" s="30"/>
      <c r="Q84" s="30"/>
      <c r="R84" s="30"/>
      <c r="S84" s="30"/>
      <c r="T84" s="31"/>
      <c r="U84" s="31"/>
    </row>
    <row r="85" spans="2:21" ht="15">
      <c r="B85" s="32" t="s">
        <v>24</v>
      </c>
      <c r="C85" s="33">
        <v>40138</v>
      </c>
      <c r="D85" s="34" t="s">
        <v>36</v>
      </c>
      <c r="E85" s="32" t="s">
        <v>20</v>
      </c>
      <c r="F85" s="232" t="s">
        <v>38</v>
      </c>
      <c r="G85" s="232"/>
      <c r="H85" s="232"/>
      <c r="I85" s="232"/>
      <c r="J85" s="232"/>
      <c r="K85" s="232"/>
      <c r="L85" s="60"/>
      <c r="M85" s="8"/>
      <c r="N85" s="8"/>
      <c r="O85" s="30"/>
      <c r="P85" s="30"/>
      <c r="Q85" s="30"/>
      <c r="R85" s="30"/>
      <c r="S85" s="30"/>
      <c r="T85" s="31"/>
      <c r="U85" s="31"/>
    </row>
    <row r="86" spans="2:21" ht="15">
      <c r="B86" s="65"/>
      <c r="C86" s="65"/>
      <c r="D86" s="34" t="s">
        <v>39</v>
      </c>
      <c r="E86" s="32" t="s">
        <v>20</v>
      </c>
      <c r="F86" s="35" t="str">
        <f>'Senior Men'!A6</f>
        <v>M-03</v>
      </c>
      <c r="G86" s="35" t="str">
        <f>'Senior Men'!B6</f>
        <v>Senior Men</v>
      </c>
      <c r="H86" s="35" t="str">
        <f>'Senior Men'!C6</f>
        <v>VALLETTA MAPEI</v>
      </c>
      <c r="I86" s="35" t="str">
        <f>'Senior Men'!D6</f>
        <v>SLIEMA</v>
      </c>
      <c r="J86" s="35">
        <f>'Senior Men'!E6</f>
        <v>3</v>
      </c>
      <c r="K86" s="35">
        <f>'Senior Men'!F6</f>
        <v>0</v>
      </c>
      <c r="L86" s="60"/>
      <c r="M86" s="8"/>
      <c r="N86" s="8"/>
      <c r="O86" s="30"/>
      <c r="P86" s="30"/>
      <c r="Q86" s="30"/>
      <c r="R86" s="30"/>
      <c r="S86" s="30"/>
      <c r="T86" s="31"/>
      <c r="U86" s="31"/>
    </row>
    <row r="87" spans="2:21" ht="7.5" customHeight="1">
      <c r="B87" s="36"/>
      <c r="C87" s="36"/>
      <c r="D87" s="64"/>
      <c r="E87" s="65"/>
      <c r="F87" s="65"/>
      <c r="G87" s="65"/>
      <c r="H87" s="66"/>
      <c r="I87" s="66"/>
      <c r="J87" s="67"/>
      <c r="K87" s="68"/>
      <c r="L87" s="60"/>
      <c r="M87" s="8"/>
      <c r="N87" s="8"/>
      <c r="O87" s="30"/>
      <c r="P87" s="30"/>
      <c r="Q87" s="30"/>
      <c r="R87" s="30"/>
      <c r="S87" s="30"/>
      <c r="T87" s="31"/>
      <c r="U87" s="31"/>
    </row>
    <row r="88" spans="2:21" ht="15">
      <c r="B88" s="32" t="s">
        <v>30</v>
      </c>
      <c r="C88" s="33">
        <v>40139</v>
      </c>
      <c r="D88" s="34" t="s">
        <v>33</v>
      </c>
      <c r="E88" s="32" t="s">
        <v>20</v>
      </c>
      <c r="F88" s="232" t="s">
        <v>34</v>
      </c>
      <c r="G88" s="232"/>
      <c r="H88" s="232"/>
      <c r="I88" s="232"/>
      <c r="J88" s="232"/>
      <c r="K88" s="232"/>
      <c r="L88" s="60"/>
      <c r="M88" s="8"/>
      <c r="N88" s="8"/>
      <c r="O88" s="30"/>
      <c r="P88" s="30"/>
      <c r="Q88" s="30"/>
      <c r="R88" s="30"/>
      <c r="S88" s="30"/>
      <c r="T88" s="31"/>
      <c r="U88" s="31"/>
    </row>
    <row r="89" spans="2:21" ht="15">
      <c r="B89" s="36"/>
      <c r="C89" s="37"/>
      <c r="D89" s="34" t="s">
        <v>42</v>
      </c>
      <c r="E89" s="32" t="s">
        <v>20</v>
      </c>
      <c r="F89" s="35" t="str">
        <f>'Mini Volley Girls'!A13</f>
        <v>WM-10</v>
      </c>
      <c r="G89" s="35" t="str">
        <f>'Mini Volley Girls'!B13</f>
        <v>Mini Volley Girls</v>
      </c>
      <c r="H89" s="35" t="str">
        <f>'Mini Volley Girls'!C13</f>
        <v>FLYERS</v>
      </c>
      <c r="I89" s="35" t="str">
        <f>'Mini Volley Girls'!D13</f>
        <v>PAOLA</v>
      </c>
      <c r="J89" s="35">
        <f>'Mini Volley Girls'!E13</f>
        <v>0</v>
      </c>
      <c r="K89" s="35">
        <f>'Mini Volley Girls'!F13</f>
        <v>2</v>
      </c>
      <c r="L89" s="60"/>
      <c r="M89" s="8"/>
      <c r="N89" s="8"/>
      <c r="O89" s="30"/>
      <c r="P89" s="30"/>
      <c r="Q89" s="30"/>
      <c r="R89" s="30"/>
      <c r="S89" s="30"/>
      <c r="T89" s="31"/>
      <c r="U89" s="31"/>
    </row>
    <row r="90" spans="2:21" ht="15">
      <c r="B90" s="36"/>
      <c r="C90" s="37"/>
      <c r="D90" s="34" t="s">
        <v>43</v>
      </c>
      <c r="E90" s="32" t="s">
        <v>20</v>
      </c>
      <c r="F90" s="35" t="str">
        <f>'Mini Volley Girls'!A7</f>
        <v>WM-04</v>
      </c>
      <c r="G90" s="35" t="str">
        <f>'Mini Volley Girls'!B7</f>
        <v>Mini Volley Girls</v>
      </c>
      <c r="H90" s="35" t="str">
        <f>'Mini Volley Girls'!C7</f>
        <v>PAOLA</v>
      </c>
      <c r="I90" s="35" t="str">
        <f>'Mini Volley Girls'!D7</f>
        <v>PLAYVOLLEY</v>
      </c>
      <c r="J90" s="35">
        <f>'Mini Volley Girls'!E7</f>
        <v>2</v>
      </c>
      <c r="K90" s="35">
        <f>'Mini Volley Girls'!F7</f>
        <v>0</v>
      </c>
      <c r="L90" s="60"/>
      <c r="M90" s="8"/>
      <c r="N90" s="8"/>
      <c r="O90" s="30"/>
      <c r="P90" s="30"/>
      <c r="Q90" s="30"/>
      <c r="R90" s="30"/>
      <c r="S90" s="30"/>
      <c r="T90" s="31"/>
      <c r="U90" s="31"/>
    </row>
    <row r="91" spans="2:21" ht="15">
      <c r="B91" s="36"/>
      <c r="C91" s="37"/>
      <c r="D91" s="34" t="s">
        <v>43</v>
      </c>
      <c r="E91" s="32" t="s">
        <v>20</v>
      </c>
      <c r="F91" s="35" t="str">
        <f>'Mini Volley Girls'!A4</f>
        <v>WM-01</v>
      </c>
      <c r="G91" s="35" t="str">
        <f>'Mini Volley Girls'!B4</f>
        <v>Mini Volley Girls</v>
      </c>
      <c r="H91" s="35" t="str">
        <f>'Mini Volley Girls'!C4</f>
        <v>FLEUR-DE-LYS</v>
      </c>
      <c r="I91" s="35" t="str">
        <f>'Mini Volley Girls'!D4</f>
        <v>SOUTHEND</v>
      </c>
      <c r="J91" s="35">
        <f>'Mini Volley Girls'!E4</f>
        <v>1</v>
      </c>
      <c r="K91" s="35">
        <f>'Mini Volley Girls'!F4</f>
        <v>2</v>
      </c>
      <c r="L91" s="60"/>
      <c r="M91" s="8"/>
      <c r="N91" s="8"/>
      <c r="O91" s="30"/>
      <c r="P91" s="30"/>
      <c r="Q91" s="30"/>
      <c r="R91" s="30"/>
      <c r="S91" s="30"/>
      <c r="T91" s="31"/>
      <c r="U91" s="31"/>
    </row>
    <row r="92" spans="2:21" ht="15">
      <c r="B92" s="36"/>
      <c r="C92" s="37"/>
      <c r="D92" s="34" t="s">
        <v>27</v>
      </c>
      <c r="E92" s="32" t="s">
        <v>20</v>
      </c>
      <c r="F92" s="35" t="str">
        <f>'Senior Women Div 1'!A13</f>
        <v>WF-10</v>
      </c>
      <c r="G92" s="35" t="str">
        <f>'Senior Women Div 1'!B13</f>
        <v>Senior Women 1st Div</v>
      </c>
      <c r="H92" s="35" t="str">
        <f>'Senior Women Div 1'!C13</f>
        <v>PLAYVOLLEY GALAXY</v>
      </c>
      <c r="I92" s="35" t="str">
        <f>'Senior Women Div 1'!D13</f>
        <v>SOUTHEND</v>
      </c>
      <c r="J92" s="35">
        <f>'Senior Women Div 1'!E13</f>
        <v>0</v>
      </c>
      <c r="K92" s="35">
        <f>'Senior Women Div 1'!F13</f>
        <v>3</v>
      </c>
      <c r="L92" s="60"/>
      <c r="M92" s="8"/>
      <c r="N92" s="8"/>
      <c r="O92" s="30"/>
      <c r="P92" s="30"/>
      <c r="Q92" s="30"/>
      <c r="R92" s="30"/>
      <c r="S92" s="30"/>
      <c r="T92" s="31"/>
      <c r="U92" s="31"/>
    </row>
    <row r="93" spans="2:21" ht="15">
      <c r="B93" s="36"/>
      <c r="C93" s="37"/>
      <c r="D93" s="34" t="s">
        <v>28</v>
      </c>
      <c r="E93" s="32" t="s">
        <v>20</v>
      </c>
      <c r="F93" s="35" t="str">
        <f>'Senior Women Div 1'!A14</f>
        <v>WF-11</v>
      </c>
      <c r="G93" s="35" t="str">
        <f>'Senior Women Div 1'!B14</f>
        <v>Senior Women 1st Div</v>
      </c>
      <c r="H93" s="35" t="str">
        <f>'Senior Women Div 1'!C14</f>
        <v>PLAYVOLLEY STARS</v>
      </c>
      <c r="I93" s="35" t="str">
        <f>'Senior Women Div 1'!D14</f>
        <v>FLEUR-DE-LYS</v>
      </c>
      <c r="J93" s="35">
        <f>'Senior Women Div 1'!E14</f>
        <v>1</v>
      </c>
      <c r="K93" s="35">
        <f>'Senior Women Div 1'!F14</f>
        <v>3</v>
      </c>
      <c r="L93" s="60"/>
      <c r="M93" s="8"/>
      <c r="N93" s="8"/>
      <c r="O93" s="30"/>
      <c r="P93" s="30"/>
      <c r="Q93" s="30"/>
      <c r="R93" s="30"/>
      <c r="S93" s="30"/>
      <c r="T93" s="31"/>
      <c r="U93" s="31"/>
    </row>
    <row r="94" spans="2:21" ht="15">
      <c r="B94" s="36"/>
      <c r="C94" s="73"/>
      <c r="D94" s="34" t="s">
        <v>35</v>
      </c>
      <c r="E94" s="32" t="s">
        <v>20</v>
      </c>
      <c r="F94" s="35" t="str">
        <f>'Senior Women Div 1'!A15</f>
        <v>WF-12</v>
      </c>
      <c r="G94" s="35" t="str">
        <f>'Senior Women Div 1'!B15</f>
        <v>Senior Women 1st Div</v>
      </c>
      <c r="H94" s="35" t="str">
        <f>'Senior Women Div 1'!C15</f>
        <v>FLYERS DEPIRO</v>
      </c>
      <c r="I94" s="35" t="str">
        <f>'Senior Women Div 1'!D15</f>
        <v>PAOLA HIBS CANDY</v>
      </c>
      <c r="J94" s="35">
        <f>'Senior Women Div 1'!E15</f>
        <v>0</v>
      </c>
      <c r="K94" s="35">
        <f>'Senior Women Div 1'!F15</f>
        <v>3</v>
      </c>
      <c r="L94" s="60"/>
      <c r="M94" s="8"/>
      <c r="N94" s="8"/>
      <c r="O94" s="30"/>
      <c r="P94" s="30"/>
      <c r="Q94" s="30"/>
      <c r="R94" s="30"/>
      <c r="S94" s="30"/>
      <c r="T94" s="31"/>
      <c r="U94" s="31"/>
    </row>
    <row r="95" spans="4:21" ht="15">
      <c r="D95" s="45"/>
      <c r="G95" s="4"/>
      <c r="I95" s="5"/>
      <c r="K95" s="63"/>
      <c r="L95" s="60"/>
      <c r="M95" s="8"/>
      <c r="N95" s="8"/>
      <c r="O95" s="30"/>
      <c r="P95" s="30"/>
      <c r="Q95" s="30"/>
      <c r="R95" s="30"/>
      <c r="S95" s="30"/>
      <c r="T95" s="31"/>
      <c r="U95" s="31"/>
    </row>
    <row r="96" spans="2:21" ht="15">
      <c r="B96" s="40" t="s">
        <v>24</v>
      </c>
      <c r="C96" s="41">
        <v>40145</v>
      </c>
      <c r="D96" s="42" t="s">
        <v>36</v>
      </c>
      <c r="E96" s="40" t="s">
        <v>20</v>
      </c>
      <c r="F96" s="232" t="s">
        <v>38</v>
      </c>
      <c r="G96" s="232"/>
      <c r="H96" s="232"/>
      <c r="I96" s="232"/>
      <c r="J96" s="232"/>
      <c r="K96" s="232"/>
      <c r="L96" s="60"/>
      <c r="M96" s="8"/>
      <c r="N96" s="8"/>
      <c r="O96" s="30"/>
      <c r="P96" s="30"/>
      <c r="Q96" s="30"/>
      <c r="R96" s="30"/>
      <c r="S96" s="30"/>
      <c r="T96" s="31"/>
      <c r="U96" s="31"/>
    </row>
    <row r="97" spans="2:21" ht="15">
      <c r="B97" s="49"/>
      <c r="C97" s="49"/>
      <c r="D97" s="42" t="s">
        <v>39</v>
      </c>
      <c r="E97" s="40" t="s">
        <v>20</v>
      </c>
      <c r="F97" s="43" t="str">
        <f>'Senior Women Div 1'!A8</f>
        <v>WF-05</v>
      </c>
      <c r="G97" s="43" t="str">
        <f>'Senior Women Div 1'!B8</f>
        <v>Senior Women 1st Div</v>
      </c>
      <c r="H97" s="43" t="str">
        <f>'Senior Women Div 1'!C8</f>
        <v>PLAYVOLLEY GALAXY</v>
      </c>
      <c r="I97" s="43" t="str">
        <f>'Senior Women Div 1'!D8</f>
        <v>PAOLA HIBS CANDY</v>
      </c>
      <c r="J97" s="43">
        <f>'Senior Women Div 1'!E8</f>
        <v>0</v>
      </c>
      <c r="K97" s="43">
        <f>'Senior Women Div 1'!F8</f>
        <v>3</v>
      </c>
      <c r="M97" s="8"/>
      <c r="N97" s="8"/>
      <c r="O97" s="30"/>
      <c r="P97" s="30"/>
      <c r="Q97" s="30"/>
      <c r="R97" s="30"/>
      <c r="S97" s="30"/>
      <c r="T97" s="31"/>
      <c r="U97" s="31"/>
    </row>
    <row r="98" spans="2:21" ht="7.5" customHeight="1">
      <c r="B98" s="61"/>
      <c r="C98" s="61"/>
      <c r="D98" s="69"/>
      <c r="E98" s="49"/>
      <c r="F98" s="49"/>
      <c r="G98" s="49"/>
      <c r="H98" s="70"/>
      <c r="I98" s="70"/>
      <c r="J98" s="71"/>
      <c r="K98" s="72"/>
      <c r="L98" s="60"/>
      <c r="M98" s="8"/>
      <c r="N98" s="8"/>
      <c r="O98" s="30"/>
      <c r="P98" s="30"/>
      <c r="Q98" s="30"/>
      <c r="R98" s="30"/>
      <c r="S98" s="30"/>
      <c r="T98" s="31"/>
      <c r="U98" s="31"/>
    </row>
    <row r="99" spans="2:21" ht="15">
      <c r="B99" s="40" t="s">
        <v>30</v>
      </c>
      <c r="C99" s="41">
        <v>40146</v>
      </c>
      <c r="D99" s="42" t="s">
        <v>33</v>
      </c>
      <c r="E99" s="40" t="s">
        <v>20</v>
      </c>
      <c r="F99" s="232" t="s">
        <v>34</v>
      </c>
      <c r="G99" s="232"/>
      <c r="H99" s="232"/>
      <c r="I99" s="232"/>
      <c r="J99" s="232"/>
      <c r="K99" s="232"/>
      <c r="L99" s="60"/>
      <c r="M99" s="8"/>
      <c r="N99" s="8"/>
      <c r="O99" s="30"/>
      <c r="P99" s="30"/>
      <c r="Q99" s="30"/>
      <c r="R99" s="30"/>
      <c r="S99" s="30"/>
      <c r="T99" s="31"/>
      <c r="U99" s="31"/>
    </row>
    <row r="100" spans="2:21" ht="15">
      <c r="B100" s="61"/>
      <c r="C100" s="62"/>
      <c r="D100" s="42" t="s">
        <v>42</v>
      </c>
      <c r="E100" s="40" t="s">
        <v>20</v>
      </c>
      <c r="F100" s="43" t="str">
        <f>'Mini Volley Girls'!A8</f>
        <v>WM-05</v>
      </c>
      <c r="G100" s="43" t="str">
        <f>'Mini Volley Girls'!B8</f>
        <v>Mini Volley Girls</v>
      </c>
      <c r="H100" s="43" t="str">
        <f>'Mini Volley Girls'!C8</f>
        <v>PAOLA</v>
      </c>
      <c r="I100" s="43" t="str">
        <f>'Mini Volley Girls'!D8</f>
        <v>FLEUR-DE-LYS</v>
      </c>
      <c r="J100" s="43">
        <f>'Mini Volley Girls'!E8</f>
        <v>2</v>
      </c>
      <c r="K100" s="43">
        <f>'Mini Volley Girls'!F8</f>
        <v>0</v>
      </c>
      <c r="L100" s="60"/>
      <c r="M100" s="8"/>
      <c r="N100" s="8"/>
      <c r="O100" s="30"/>
      <c r="P100" s="30"/>
      <c r="Q100" s="30"/>
      <c r="R100" s="30"/>
      <c r="S100" s="30"/>
      <c r="T100" s="31"/>
      <c r="U100" s="31"/>
    </row>
    <row r="101" spans="2:21" ht="15">
      <c r="B101" s="61"/>
      <c r="C101" s="62"/>
      <c r="D101" s="42" t="s">
        <v>43</v>
      </c>
      <c r="E101" s="40" t="s">
        <v>20</v>
      </c>
      <c r="F101" s="43" t="str">
        <f>'Mini Volley Girls'!A9</f>
        <v>WM-06</v>
      </c>
      <c r="G101" s="43" t="str">
        <f>'Mini Volley Girls'!B9</f>
        <v>Mini Volley Girls</v>
      </c>
      <c r="H101" s="43" t="str">
        <f>'Mini Volley Girls'!C9</f>
        <v>SOUTHEND</v>
      </c>
      <c r="I101" s="43" t="str">
        <f>'Mini Volley Girls'!D9</f>
        <v>FLYERS</v>
      </c>
      <c r="J101" s="43">
        <f>'Mini Volley Girls'!E9</f>
        <v>0</v>
      </c>
      <c r="K101" s="43">
        <f>'Mini Volley Girls'!F9</f>
        <v>2</v>
      </c>
      <c r="L101" s="60"/>
      <c r="M101" s="8"/>
      <c r="N101" s="8"/>
      <c r="O101" s="30"/>
      <c r="P101" s="30"/>
      <c r="Q101" s="30"/>
      <c r="R101" s="30"/>
      <c r="S101" s="30"/>
      <c r="T101" s="31"/>
      <c r="U101" s="31"/>
    </row>
    <row r="102" spans="2:21" ht="15">
      <c r="B102" s="61"/>
      <c r="C102" s="62"/>
      <c r="D102" s="42" t="s">
        <v>43</v>
      </c>
      <c r="E102" s="40" t="s">
        <v>20</v>
      </c>
      <c r="F102" s="43" t="str">
        <f>'Mini Volley Girls'!A11</f>
        <v>WM-08</v>
      </c>
      <c r="G102" s="43" t="str">
        <f>'Mini Volley Girls'!B11</f>
        <v>Mini Volley Girls</v>
      </c>
      <c r="H102" s="43" t="str">
        <f>'Mini Volley Girls'!C11</f>
        <v>FLEUR-DE-LYS</v>
      </c>
      <c r="I102" s="43" t="str">
        <f>'Mini Volley Girls'!D11</f>
        <v>PLAYVOLLEY</v>
      </c>
      <c r="J102" s="43">
        <f>'Mini Volley Girls'!E11</f>
        <v>0</v>
      </c>
      <c r="K102" s="43">
        <f>'Mini Volley Girls'!F11</f>
        <v>2</v>
      </c>
      <c r="L102" s="60"/>
      <c r="M102" s="8"/>
      <c r="N102" s="8"/>
      <c r="O102" s="30"/>
      <c r="P102" s="30"/>
      <c r="Q102" s="30"/>
      <c r="R102" s="30"/>
      <c r="S102" s="30"/>
      <c r="T102" s="31"/>
      <c r="U102" s="31"/>
    </row>
    <row r="103" spans="2:21" ht="15">
      <c r="B103" s="61"/>
      <c r="C103" s="62"/>
      <c r="D103" s="42" t="s">
        <v>27</v>
      </c>
      <c r="E103" s="40" t="s">
        <v>20</v>
      </c>
      <c r="F103" s="43" t="str">
        <f>'Senior Women Div 2'!A16</f>
        <v>WN-13</v>
      </c>
      <c r="G103" s="43" t="str">
        <f>'Senior Women Div 2'!B16</f>
        <v>Senior Women 2nd Div</v>
      </c>
      <c r="H103" s="43" t="str">
        <f>'Senior Women Div 2'!C16</f>
        <v>FLYERS DEPIRO II</v>
      </c>
      <c r="I103" s="43" t="str">
        <f>'Senior Women Div 2'!D16</f>
        <v>BIRKIRKARA</v>
      </c>
      <c r="J103" s="43">
        <f>'Senior Women Div 2'!E16</f>
        <v>3</v>
      </c>
      <c r="K103" s="43">
        <f>'Senior Women Div 2'!F16</f>
        <v>1</v>
      </c>
      <c r="L103" s="60"/>
      <c r="M103" s="8"/>
      <c r="N103" s="8"/>
      <c r="O103" s="30"/>
      <c r="P103" s="30"/>
      <c r="Q103" s="30"/>
      <c r="R103" s="30"/>
      <c r="S103" s="30"/>
      <c r="T103" s="31"/>
      <c r="U103" s="31"/>
    </row>
    <row r="104" spans="2:21" ht="15">
      <c r="B104" s="61"/>
      <c r="C104" s="62"/>
      <c r="D104" s="42" t="s">
        <v>28</v>
      </c>
      <c r="E104" s="40" t="s">
        <v>20</v>
      </c>
      <c r="F104" s="43" t="str">
        <f>'Senior Women Div 2'!A17</f>
        <v>WN-14</v>
      </c>
      <c r="G104" s="43" t="str">
        <f>'Senior Women Div 2'!B17</f>
        <v>Senior Women 2nd Div</v>
      </c>
      <c r="H104" s="43" t="str">
        <f>'Senior Women Div 2'!C17</f>
        <v>MELLIEHA BULLETS</v>
      </c>
      <c r="I104" s="43" t="str">
        <f>'Senior Women Div 2'!D17</f>
        <v>TGIF</v>
      </c>
      <c r="J104" s="43">
        <f>'Senior Women Div 2'!E17</f>
        <v>0</v>
      </c>
      <c r="K104" s="43">
        <f>'Senior Women Div 2'!F17</f>
        <v>3</v>
      </c>
      <c r="L104" s="60"/>
      <c r="M104" s="8"/>
      <c r="N104" s="8"/>
      <c r="O104" s="30"/>
      <c r="P104" s="30"/>
      <c r="Q104" s="30"/>
      <c r="R104" s="30"/>
      <c r="S104" s="30"/>
      <c r="T104" s="31"/>
      <c r="U104" s="31"/>
    </row>
    <row r="105" spans="2:21" ht="15">
      <c r="B105" s="61"/>
      <c r="C105" s="79"/>
      <c r="D105" s="42" t="s">
        <v>35</v>
      </c>
      <c r="E105" s="40" t="s">
        <v>20</v>
      </c>
      <c r="F105" s="43" t="str">
        <f>'Senior Women Div 2'!A18</f>
        <v>WN-15</v>
      </c>
      <c r="G105" s="43" t="str">
        <f>'Senior Women Div 2'!B18</f>
        <v>Senior Women 2nd Div</v>
      </c>
      <c r="H105" s="43" t="str">
        <f>'Senior Women Div 2'!C18</f>
        <v>PAOLA U18</v>
      </c>
      <c r="I105" s="43" t="str">
        <f>'Senior Women Div 2'!D18</f>
        <v>PHOENIX</v>
      </c>
      <c r="J105" s="43">
        <f>'Senior Women Div 2'!E18</f>
        <v>3</v>
      </c>
      <c r="K105" s="43">
        <f>'Senior Women Div 2'!F18</f>
        <v>0</v>
      </c>
      <c r="L105" s="60"/>
      <c r="M105" s="8"/>
      <c r="N105" s="8"/>
      <c r="O105" s="30"/>
      <c r="P105" s="30"/>
      <c r="Q105" s="30"/>
      <c r="R105" s="30"/>
      <c r="S105" s="30"/>
      <c r="T105" s="31"/>
      <c r="U105" s="31"/>
    </row>
    <row r="106" spans="4:21" ht="15">
      <c r="D106" s="45"/>
      <c r="G106" s="4"/>
      <c r="I106" s="5"/>
      <c r="K106" s="63"/>
      <c r="L106" s="60"/>
      <c r="M106" s="8"/>
      <c r="N106" s="8"/>
      <c r="O106" s="30"/>
      <c r="P106" s="30"/>
      <c r="Q106" s="30"/>
      <c r="R106" s="30"/>
      <c r="S106" s="30"/>
      <c r="T106" s="31"/>
      <c r="U106" s="31"/>
    </row>
    <row r="107" spans="2:21" ht="26.25">
      <c r="B107" s="230" t="s">
        <v>44</v>
      </c>
      <c r="C107" s="230"/>
      <c r="D107" s="230"/>
      <c r="E107" s="230"/>
      <c r="F107" s="230"/>
      <c r="G107" s="230"/>
      <c r="H107" s="230"/>
      <c r="I107" s="230"/>
      <c r="J107" s="230"/>
      <c r="K107" s="230"/>
      <c r="L107" s="60"/>
      <c r="M107" s="8"/>
      <c r="N107" s="8"/>
      <c r="O107" s="30"/>
      <c r="P107" s="30"/>
      <c r="Q107" s="30"/>
      <c r="R107" s="30"/>
      <c r="S107" s="30"/>
      <c r="T107" s="31"/>
      <c r="U107" s="31"/>
    </row>
    <row r="108" spans="4:21" ht="15">
      <c r="D108" s="45"/>
      <c r="G108" s="4"/>
      <c r="I108" s="5"/>
      <c r="K108" s="63"/>
      <c r="L108" s="60"/>
      <c r="M108" s="8"/>
      <c r="N108" s="8"/>
      <c r="O108" s="30"/>
      <c r="P108" s="30"/>
      <c r="Q108" s="30"/>
      <c r="R108" s="30"/>
      <c r="S108" s="30"/>
      <c r="T108" s="31"/>
      <c r="U108" s="31"/>
    </row>
    <row r="109" spans="2:21" ht="15">
      <c r="B109" s="32" t="s">
        <v>22</v>
      </c>
      <c r="C109" s="33">
        <v>40151</v>
      </c>
      <c r="D109" s="34" t="s">
        <v>13</v>
      </c>
      <c r="E109" s="32" t="s">
        <v>20</v>
      </c>
      <c r="F109" s="35" t="str">
        <f>'Senior Women Div 2'!A9</f>
        <v>WN-06</v>
      </c>
      <c r="G109" s="35" t="str">
        <f>'Senior Women Div 2'!B9</f>
        <v>Senior Women 2nd Div</v>
      </c>
      <c r="H109" s="35" t="str">
        <f>'Senior Women Div 2'!C9</f>
        <v>TGIF</v>
      </c>
      <c r="I109" s="35" t="str">
        <f>'Senior Women Div 2'!D9</f>
        <v>FLYERS DEPIRO II</v>
      </c>
      <c r="J109" s="35">
        <f>'Senior Women Div 2'!E9</f>
        <v>0</v>
      </c>
      <c r="K109" s="35">
        <f>'Senior Women Div 2'!F9</f>
        <v>3</v>
      </c>
      <c r="M109" s="8"/>
      <c r="N109" s="8"/>
      <c r="O109" s="30"/>
      <c r="P109" s="30"/>
      <c r="Q109" s="30"/>
      <c r="R109" s="30"/>
      <c r="S109" s="30"/>
      <c r="T109" s="31"/>
      <c r="U109" s="31"/>
    </row>
    <row r="110" spans="2:21" ht="7.5" customHeight="1">
      <c r="B110" s="65"/>
      <c r="C110" s="65"/>
      <c r="D110" s="80"/>
      <c r="E110" s="65"/>
      <c r="F110" s="65"/>
      <c r="G110" s="66"/>
      <c r="H110" s="66"/>
      <c r="I110" s="67"/>
      <c r="J110" s="67"/>
      <c r="K110" s="81"/>
      <c r="L110" s="60"/>
      <c r="M110" s="8"/>
      <c r="N110" s="8"/>
      <c r="O110" s="30"/>
      <c r="P110" s="30"/>
      <c r="Q110" s="30"/>
      <c r="R110" s="30"/>
      <c r="S110" s="30"/>
      <c r="T110" s="31"/>
      <c r="U110" s="31"/>
    </row>
    <row r="111" spans="2:21" ht="15">
      <c r="B111" s="32" t="s">
        <v>24</v>
      </c>
      <c r="C111" s="33">
        <v>40152</v>
      </c>
      <c r="D111" s="34" t="s">
        <v>36</v>
      </c>
      <c r="E111" s="32" t="s">
        <v>20</v>
      </c>
      <c r="F111" s="232" t="s">
        <v>38</v>
      </c>
      <c r="G111" s="232"/>
      <c r="H111" s="232"/>
      <c r="I111" s="232"/>
      <c r="J111" s="232"/>
      <c r="K111" s="232"/>
      <c r="L111" s="60"/>
      <c r="M111" s="8"/>
      <c r="N111" s="8"/>
      <c r="O111" s="30"/>
      <c r="P111" s="30"/>
      <c r="Q111" s="30"/>
      <c r="R111" s="30"/>
      <c r="S111" s="30"/>
      <c r="T111" s="31"/>
      <c r="U111" s="31"/>
    </row>
    <row r="112" spans="2:21" ht="15">
      <c r="B112" s="65"/>
      <c r="C112" s="65"/>
      <c r="D112" s="34" t="s">
        <v>39</v>
      </c>
      <c r="E112" s="32" t="s">
        <v>20</v>
      </c>
      <c r="F112" s="35" t="str">
        <f>'Senior Men'!A7</f>
        <v>M-04</v>
      </c>
      <c r="G112" s="35" t="str">
        <f>'Senior Men'!B7</f>
        <v>Senior Men</v>
      </c>
      <c r="H112" s="35" t="str">
        <f>'Senior Men'!C7</f>
        <v>DEFENDERS ALOYSIANS</v>
      </c>
      <c r="I112" s="35" t="str">
        <f>'Senior Men'!D7</f>
        <v>SLIEMA</v>
      </c>
      <c r="J112" s="35">
        <f>'Senior Men'!E7</f>
        <v>0</v>
      </c>
      <c r="K112" s="35">
        <f>'Senior Men'!F7</f>
        <v>3</v>
      </c>
      <c r="L112" s="60"/>
      <c r="M112" s="8"/>
      <c r="N112" s="8"/>
      <c r="O112" s="30"/>
      <c r="P112" s="30"/>
      <c r="Q112" s="30"/>
      <c r="R112" s="30"/>
      <c r="S112" s="30"/>
      <c r="T112" s="31"/>
      <c r="U112" s="31"/>
    </row>
    <row r="113" spans="2:21" ht="15">
      <c r="B113" s="65"/>
      <c r="C113" s="65"/>
      <c r="D113" s="34" t="s">
        <v>45</v>
      </c>
      <c r="E113" s="32" t="s">
        <v>20</v>
      </c>
      <c r="F113" s="35" t="str">
        <f>'Senior Women Div 2'!A10</f>
        <v>WN-07</v>
      </c>
      <c r="G113" s="35" t="str">
        <f>'Senior Women Div 2'!B10</f>
        <v>Senior Women 2nd Div</v>
      </c>
      <c r="H113" s="35" t="str">
        <f>'Senior Women Div 2'!C10</f>
        <v>BIRKIRKARA</v>
      </c>
      <c r="I113" s="35" t="str">
        <f>'Senior Women Div 2'!D10</f>
        <v>PHOENIX</v>
      </c>
      <c r="J113" s="35">
        <f>'Senior Women Div 2'!E10</f>
        <v>3</v>
      </c>
      <c r="K113" s="35">
        <f>'Senior Women Div 2'!F10</f>
        <v>0</v>
      </c>
      <c r="L113" s="60"/>
      <c r="M113" s="8"/>
      <c r="N113" s="8"/>
      <c r="O113" s="30"/>
      <c r="P113" s="30"/>
      <c r="Q113" s="30"/>
      <c r="R113" s="30"/>
      <c r="S113" s="30"/>
      <c r="T113" s="31"/>
      <c r="U113" s="31"/>
    </row>
    <row r="114" spans="2:21" ht="15">
      <c r="B114" s="36"/>
      <c r="C114" s="36"/>
      <c r="D114" s="64"/>
      <c r="E114" s="65"/>
      <c r="F114" s="65"/>
      <c r="G114" s="65"/>
      <c r="H114" s="66"/>
      <c r="I114" s="66"/>
      <c r="J114" s="67"/>
      <c r="K114" s="68"/>
      <c r="L114" s="60"/>
      <c r="M114" s="8"/>
      <c r="N114" s="8"/>
      <c r="O114" s="30"/>
      <c r="P114" s="30"/>
      <c r="Q114" s="30"/>
      <c r="R114" s="30"/>
      <c r="S114" s="30"/>
      <c r="T114" s="31"/>
      <c r="U114" s="31"/>
    </row>
    <row r="115" spans="2:21" ht="15">
      <c r="B115" s="32" t="s">
        <v>30</v>
      </c>
      <c r="C115" s="33">
        <v>40153</v>
      </c>
      <c r="D115" s="34" t="s">
        <v>33</v>
      </c>
      <c r="E115" s="32" t="s">
        <v>20</v>
      </c>
      <c r="F115" s="232" t="s">
        <v>34</v>
      </c>
      <c r="G115" s="232"/>
      <c r="H115" s="232"/>
      <c r="I115" s="232"/>
      <c r="J115" s="232"/>
      <c r="K115" s="232"/>
      <c r="L115" s="60"/>
      <c r="M115" s="8"/>
      <c r="N115" s="8"/>
      <c r="O115" s="30"/>
      <c r="P115" s="30"/>
      <c r="Q115" s="30"/>
      <c r="R115" s="30"/>
      <c r="S115" s="30"/>
      <c r="T115" s="31"/>
      <c r="U115" s="31"/>
    </row>
    <row r="116" spans="2:21" ht="15">
      <c r="B116" s="36"/>
      <c r="C116" s="37"/>
      <c r="D116" s="34" t="s">
        <v>27</v>
      </c>
      <c r="E116" s="32" t="s">
        <v>20</v>
      </c>
      <c r="F116" s="35" t="str">
        <f>'Senior Women Div 2'!A21</f>
        <v>WN-18</v>
      </c>
      <c r="G116" s="35" t="str">
        <f>'Senior Women Div 2'!B21</f>
        <v>Senior Women 2nd Div</v>
      </c>
      <c r="H116" s="35" t="str">
        <f>'Senior Women Div 2'!C21</f>
        <v>PAOLA U18</v>
      </c>
      <c r="I116" s="35" t="str">
        <f>'Senior Women Div 2'!D21</f>
        <v>MELLIEHA BULLETS</v>
      </c>
      <c r="J116" s="35">
        <f>'Senior Women Div 2'!E21</f>
        <v>3</v>
      </c>
      <c r="K116" s="35">
        <f>'Senior Women Div 2'!F21</f>
        <v>0</v>
      </c>
      <c r="L116" s="60"/>
      <c r="M116" s="8"/>
      <c r="N116" s="8"/>
      <c r="O116" s="30"/>
      <c r="P116" s="30"/>
      <c r="Q116" s="30"/>
      <c r="R116" s="30"/>
      <c r="S116" s="30"/>
      <c r="T116" s="31"/>
      <c r="U116" s="31"/>
    </row>
    <row r="117" spans="2:21" ht="15">
      <c r="B117" s="36"/>
      <c r="C117" s="37"/>
      <c r="D117" s="34" t="s">
        <v>28</v>
      </c>
      <c r="E117" s="32" t="s">
        <v>20</v>
      </c>
      <c r="F117" s="35" t="str">
        <f>'Senior Women Div 1'!A17</f>
        <v>WF-14</v>
      </c>
      <c r="G117" s="35" t="str">
        <f>'Senior Women Div 1'!B17</f>
        <v>Senior Women 1st Div</v>
      </c>
      <c r="H117" s="35" t="str">
        <f>'Senior Women Div 1'!C17</f>
        <v>SOUTHEND</v>
      </c>
      <c r="I117" s="35" t="str">
        <f>'Senior Women Div 1'!D17</f>
        <v>FLYERS DEPIRO</v>
      </c>
      <c r="J117" s="35">
        <f>'Senior Women Div 1'!E17</f>
        <v>0</v>
      </c>
      <c r="K117" s="35">
        <f>'Senior Women Div 1'!F17</f>
        <v>3</v>
      </c>
      <c r="L117" s="60"/>
      <c r="M117" s="8"/>
      <c r="N117" s="8"/>
      <c r="O117" s="30"/>
      <c r="P117" s="30"/>
      <c r="Q117" s="30"/>
      <c r="R117" s="30"/>
      <c r="S117" s="30"/>
      <c r="T117" s="31"/>
      <c r="U117" s="31"/>
    </row>
    <row r="118" spans="2:21" ht="15">
      <c r="B118" s="36"/>
      <c r="C118" s="73"/>
      <c r="D118" s="34" t="s">
        <v>35</v>
      </c>
      <c r="E118" s="32" t="s">
        <v>20</v>
      </c>
      <c r="F118" s="35" t="str">
        <f>'Senior Women Div 1'!A18</f>
        <v>WF-15</v>
      </c>
      <c r="G118" s="35" t="str">
        <f>'Senior Women Div 1'!B18</f>
        <v>Senior Women 1st Div</v>
      </c>
      <c r="H118" s="35" t="str">
        <f>'Senior Women Div 1'!C18</f>
        <v>PAOLA HIBS CANDY</v>
      </c>
      <c r="I118" s="35" t="str">
        <f>'Senior Women Div 1'!D18</f>
        <v>FLEUR-DE-LYS</v>
      </c>
      <c r="J118" s="35">
        <f>'Senior Women Div 1'!E18</f>
        <v>3</v>
      </c>
      <c r="K118" s="35">
        <f>'Senior Women Div 1'!F18</f>
        <v>0</v>
      </c>
      <c r="L118" s="60" t="s">
        <v>46</v>
      </c>
      <c r="M118" s="8"/>
      <c r="N118" s="8"/>
      <c r="O118" s="30"/>
      <c r="P118" s="30"/>
      <c r="Q118" s="30"/>
      <c r="R118" s="30"/>
      <c r="S118" s="30"/>
      <c r="T118" s="31"/>
      <c r="U118" s="31"/>
    </row>
    <row r="119" spans="4:21" ht="15">
      <c r="D119" s="45"/>
      <c r="G119" s="4"/>
      <c r="I119" s="5"/>
      <c r="K119" s="63"/>
      <c r="L119" s="60"/>
      <c r="M119" s="8"/>
      <c r="N119" s="8"/>
      <c r="O119" s="30"/>
      <c r="P119" s="30"/>
      <c r="Q119" s="30"/>
      <c r="R119" s="30"/>
      <c r="S119" s="30"/>
      <c r="T119" s="31"/>
      <c r="U119" s="31"/>
    </row>
    <row r="120" spans="2:21" ht="15">
      <c r="B120" s="40" t="s">
        <v>22</v>
      </c>
      <c r="C120" s="41">
        <v>40158</v>
      </c>
      <c r="D120" s="42" t="s">
        <v>13</v>
      </c>
      <c r="E120" s="40" t="s">
        <v>20</v>
      </c>
      <c r="F120" s="43" t="str">
        <f>'Senior Women Div 1'!A16</f>
        <v>WF-13</v>
      </c>
      <c r="G120" s="43" t="str">
        <f>'Senior Women Div 1'!B16</f>
        <v>Senior Women 1st Div</v>
      </c>
      <c r="H120" s="43" t="str">
        <f>'Senior Women Div 1'!C16</f>
        <v>PLAYVOLLEY STARS</v>
      </c>
      <c r="I120" s="43" t="str">
        <f>'Senior Women Div 1'!D16</f>
        <v>PLAYVOLLEY GALAXY</v>
      </c>
      <c r="J120" s="43">
        <f>'Senior Women Div 1'!E16</f>
        <v>3</v>
      </c>
      <c r="K120" s="43">
        <f>'Senior Women Div 1'!F16</f>
        <v>0</v>
      </c>
      <c r="M120" s="8"/>
      <c r="N120" s="8"/>
      <c r="O120" s="30"/>
      <c r="P120" s="30"/>
      <c r="Q120" s="30"/>
      <c r="R120" s="30"/>
      <c r="S120" s="30"/>
      <c r="T120" s="31"/>
      <c r="U120" s="31"/>
    </row>
    <row r="121" spans="2:21" ht="7.5" customHeight="1">
      <c r="B121" s="49"/>
      <c r="C121" s="49"/>
      <c r="D121" s="50"/>
      <c r="E121" s="49"/>
      <c r="F121" s="49"/>
      <c r="G121" s="70"/>
      <c r="H121" s="70"/>
      <c r="I121" s="71"/>
      <c r="J121" s="71"/>
      <c r="K121" s="82"/>
      <c r="L121" s="60"/>
      <c r="M121" s="8"/>
      <c r="N121" s="8"/>
      <c r="O121" s="30"/>
      <c r="P121" s="30"/>
      <c r="Q121" s="30"/>
      <c r="R121" s="30"/>
      <c r="S121" s="30"/>
      <c r="T121" s="31"/>
      <c r="U121" s="31"/>
    </row>
    <row r="122" spans="2:21" ht="15">
      <c r="B122" s="40" t="s">
        <v>24</v>
      </c>
      <c r="C122" s="41">
        <v>40159</v>
      </c>
      <c r="D122" s="42" t="s">
        <v>36</v>
      </c>
      <c r="E122" s="40" t="s">
        <v>20</v>
      </c>
      <c r="F122" s="232" t="s">
        <v>38</v>
      </c>
      <c r="G122" s="232"/>
      <c r="H122" s="232"/>
      <c r="I122" s="232"/>
      <c r="J122" s="232"/>
      <c r="K122" s="232"/>
      <c r="L122" s="60"/>
      <c r="M122" s="8"/>
      <c r="N122" s="8"/>
      <c r="O122" s="30"/>
      <c r="P122" s="30"/>
      <c r="Q122" s="30"/>
      <c r="R122" s="30"/>
      <c r="S122" s="30"/>
      <c r="T122" s="31"/>
      <c r="U122" s="31"/>
    </row>
    <row r="123" spans="2:21" ht="15">
      <c r="B123" s="61"/>
      <c r="C123" s="62"/>
      <c r="D123" s="42" t="s">
        <v>32</v>
      </c>
      <c r="E123" s="40" t="s">
        <v>20</v>
      </c>
      <c r="F123" s="227" t="s">
        <v>47</v>
      </c>
      <c r="G123" s="227"/>
      <c r="H123" s="227"/>
      <c r="I123" s="227"/>
      <c r="J123" s="227"/>
      <c r="K123" s="227"/>
      <c r="L123" s="60"/>
      <c r="M123" s="8"/>
      <c r="N123" s="8"/>
      <c r="O123" s="30"/>
      <c r="P123" s="30"/>
      <c r="Q123" s="30"/>
      <c r="R123" s="30"/>
      <c r="S123" s="30"/>
      <c r="T123" s="31"/>
      <c r="U123" s="31"/>
    </row>
    <row r="124" spans="2:21" ht="7.5" customHeight="1">
      <c r="B124" s="61"/>
      <c r="C124" s="61"/>
      <c r="D124" s="69"/>
      <c r="E124" s="49"/>
      <c r="F124" s="49"/>
      <c r="G124" s="49"/>
      <c r="H124" s="70"/>
      <c r="I124" s="70"/>
      <c r="J124" s="71"/>
      <c r="K124" s="72"/>
      <c r="L124" s="60"/>
      <c r="M124" s="8"/>
      <c r="N124" s="8"/>
      <c r="O124" s="30"/>
      <c r="P124" s="30"/>
      <c r="Q124" s="30"/>
      <c r="R124" s="30"/>
      <c r="S124" s="30"/>
      <c r="T124" s="31"/>
      <c r="U124" s="31"/>
    </row>
    <row r="125" spans="2:21" ht="15">
      <c r="B125" s="40" t="s">
        <v>30</v>
      </c>
      <c r="C125" s="41">
        <v>40160</v>
      </c>
      <c r="D125" s="42" t="s">
        <v>33</v>
      </c>
      <c r="E125" s="40" t="s">
        <v>20</v>
      </c>
      <c r="F125" s="232" t="s">
        <v>34</v>
      </c>
      <c r="G125" s="232"/>
      <c r="H125" s="232"/>
      <c r="I125" s="232"/>
      <c r="J125" s="232"/>
      <c r="K125" s="232"/>
      <c r="L125" s="60" t="s">
        <v>48</v>
      </c>
      <c r="M125" s="8"/>
      <c r="N125" s="8"/>
      <c r="O125" s="30"/>
      <c r="P125" s="30"/>
      <c r="Q125" s="30"/>
      <c r="R125" s="30"/>
      <c r="S125" s="30"/>
      <c r="T125" s="31"/>
      <c r="U125" s="31"/>
    </row>
    <row r="126" spans="2:21" ht="15">
      <c r="B126" s="61"/>
      <c r="C126" s="62"/>
      <c r="D126" s="42" t="s">
        <v>27</v>
      </c>
      <c r="E126" s="40" t="s">
        <v>20</v>
      </c>
      <c r="F126" s="43" t="str">
        <f>'Senior Women Div 1'!A9</f>
        <v>WF-06</v>
      </c>
      <c r="G126" s="43" t="str">
        <f>'Senior Women Div 1'!B9</f>
        <v>Senior Women 1st Div</v>
      </c>
      <c r="H126" s="43" t="str">
        <f>'Senior Women Div 1'!C9</f>
        <v>SOUTHEND</v>
      </c>
      <c r="I126" s="43" t="str">
        <f>'Senior Women Div 1'!D9</f>
        <v>PLAYVOLLEY STARS</v>
      </c>
      <c r="J126" s="43">
        <f>'Senior Women Div 1'!E9</f>
        <v>1</v>
      </c>
      <c r="K126" s="43">
        <f>'Senior Women Div 1'!F9</f>
        <v>3</v>
      </c>
      <c r="L126" s="60"/>
      <c r="M126" s="8"/>
      <c r="N126" s="8"/>
      <c r="O126" s="30"/>
      <c r="P126" s="30"/>
      <c r="Q126" s="30"/>
      <c r="R126" s="30"/>
      <c r="S126" s="30"/>
      <c r="T126" s="31"/>
      <c r="U126" s="31"/>
    </row>
    <row r="127" spans="2:21" ht="15">
      <c r="B127" s="61"/>
      <c r="C127" s="62"/>
      <c r="D127" s="42" t="s">
        <v>28</v>
      </c>
      <c r="E127" s="40" t="s">
        <v>20</v>
      </c>
      <c r="F127" s="43" t="str">
        <f>'Senior Women Div 2'!A20</f>
        <v>WN-17</v>
      </c>
      <c r="G127" s="43" t="str">
        <f>'Senior Women Div 2'!B20</f>
        <v>Senior Women 2nd Div</v>
      </c>
      <c r="H127" s="43" t="str">
        <f>'Senior Women Div 2'!C20</f>
        <v>PHOENIX</v>
      </c>
      <c r="I127" s="43" t="str">
        <f>'Senior Women Div 2'!D20</f>
        <v>FLYERS DEPIRO II</v>
      </c>
      <c r="J127" s="43">
        <f>'Senior Women Div 2'!E20</f>
        <v>0</v>
      </c>
      <c r="K127" s="43">
        <f>'Senior Women Div 2'!F20</f>
        <v>3</v>
      </c>
      <c r="L127" s="60"/>
      <c r="M127" s="8"/>
      <c r="N127" s="8"/>
      <c r="O127" s="30"/>
      <c r="P127" s="30"/>
      <c r="Q127" s="30"/>
      <c r="R127" s="30"/>
      <c r="S127" s="30"/>
      <c r="T127" s="31"/>
      <c r="U127" s="31"/>
    </row>
    <row r="128" spans="2:21" ht="15">
      <c r="B128" s="61"/>
      <c r="C128" s="79"/>
      <c r="D128" s="42" t="s">
        <v>35</v>
      </c>
      <c r="E128" s="40" t="s">
        <v>20</v>
      </c>
      <c r="F128" s="43" t="str">
        <f>'Senior Men'!A8</f>
        <v>M-05</v>
      </c>
      <c r="G128" s="43" t="str">
        <f>'Senior Men'!B8</f>
        <v>Senior Men</v>
      </c>
      <c r="H128" s="43" t="str">
        <f>'Senior Men'!C8</f>
        <v>VALLETTA MAPEI</v>
      </c>
      <c r="I128" s="43" t="str">
        <f>'Senior Men'!D8</f>
        <v>DEFENDERS ALOYSIANS</v>
      </c>
      <c r="J128" s="43">
        <f>'Senior Men'!E8</f>
        <v>3</v>
      </c>
      <c r="K128" s="43">
        <f>'Senior Men'!F8</f>
        <v>0</v>
      </c>
      <c r="L128" s="60"/>
      <c r="M128" s="8"/>
      <c r="N128" s="8"/>
      <c r="O128" s="30"/>
      <c r="P128" s="30"/>
      <c r="Q128" s="30"/>
      <c r="R128" s="30"/>
      <c r="S128" s="30"/>
      <c r="T128" s="31"/>
      <c r="U128" s="31"/>
    </row>
    <row r="129" spans="4:21" ht="15">
      <c r="D129" s="45"/>
      <c r="G129" s="4"/>
      <c r="I129" s="5"/>
      <c r="K129" s="63"/>
      <c r="L129" s="60"/>
      <c r="M129" s="8"/>
      <c r="N129" s="8"/>
      <c r="O129" s="30"/>
      <c r="P129" s="30"/>
      <c r="Q129" s="30"/>
      <c r="R129" s="30"/>
      <c r="S129" s="30"/>
      <c r="T129" s="31"/>
      <c r="U129" s="31"/>
    </row>
    <row r="130" spans="2:21" ht="15">
      <c r="B130" s="32" t="s">
        <v>24</v>
      </c>
      <c r="C130" s="33">
        <v>40166</v>
      </c>
      <c r="D130" s="34" t="s">
        <v>36</v>
      </c>
      <c r="E130" s="32" t="s">
        <v>20</v>
      </c>
      <c r="F130" s="232" t="s">
        <v>38</v>
      </c>
      <c r="G130" s="232"/>
      <c r="H130" s="232"/>
      <c r="I130" s="232"/>
      <c r="J130" s="232"/>
      <c r="K130" s="232"/>
      <c r="L130" s="60"/>
      <c r="M130" s="8"/>
      <c r="N130" s="8"/>
      <c r="O130" s="30"/>
      <c r="P130" s="30"/>
      <c r="Q130" s="30"/>
      <c r="R130" s="30"/>
      <c r="S130" s="30"/>
      <c r="T130" s="31"/>
      <c r="U130" s="31"/>
    </row>
    <row r="131" spans="2:21" ht="15">
      <c r="B131" s="65"/>
      <c r="C131" s="65"/>
      <c r="D131" s="34" t="s">
        <v>39</v>
      </c>
      <c r="E131" s="32" t="s">
        <v>20</v>
      </c>
      <c r="F131" s="35" t="str">
        <f>'Senior Women Div 1'!A19</f>
        <v>WF-16</v>
      </c>
      <c r="G131" s="35" t="str">
        <f>'Senior Women Div 1'!B19</f>
        <v>Senior Women 1st Div</v>
      </c>
      <c r="H131" s="35" t="str">
        <f>'Senior Women Div 1'!C19</f>
        <v>SOUTHEND</v>
      </c>
      <c r="I131" s="35" t="str">
        <f>'Senior Women Div 1'!D19</f>
        <v>FLEUR-DE-LYS</v>
      </c>
      <c r="J131" s="35">
        <f>'Senior Women Div 1'!E19</f>
        <v>0</v>
      </c>
      <c r="K131" s="35">
        <f>'Senior Women Div 1'!F19</f>
        <v>3</v>
      </c>
      <c r="L131" s="2"/>
      <c r="M131" s="8"/>
      <c r="N131" s="8"/>
      <c r="O131" s="30"/>
      <c r="P131" s="30"/>
      <c r="Q131" s="30"/>
      <c r="R131" s="30"/>
      <c r="S131" s="30"/>
      <c r="T131" s="31"/>
      <c r="U131" s="31"/>
    </row>
    <row r="132" spans="2:21" ht="7.5" customHeight="1">
      <c r="B132" s="36"/>
      <c r="C132" s="36"/>
      <c r="D132" s="64"/>
      <c r="E132" s="65"/>
      <c r="F132" s="65"/>
      <c r="G132" s="65"/>
      <c r="H132" s="66"/>
      <c r="I132" s="66"/>
      <c r="J132" s="67"/>
      <c r="K132" s="68"/>
      <c r="L132" s="60"/>
      <c r="M132" s="8"/>
      <c r="N132" s="8"/>
      <c r="O132" s="30"/>
      <c r="P132" s="30"/>
      <c r="Q132" s="30"/>
      <c r="R132" s="30"/>
      <c r="S132" s="30"/>
      <c r="T132" s="31"/>
      <c r="U132" s="31"/>
    </row>
    <row r="133" spans="2:21" ht="15">
      <c r="B133" s="32" t="s">
        <v>30</v>
      </c>
      <c r="C133" s="33">
        <v>40167</v>
      </c>
      <c r="D133" s="34" t="s">
        <v>33</v>
      </c>
      <c r="E133" s="32" t="s">
        <v>20</v>
      </c>
      <c r="F133" s="232" t="s">
        <v>34</v>
      </c>
      <c r="G133" s="232"/>
      <c r="H133" s="232"/>
      <c r="I133" s="232"/>
      <c r="J133" s="232"/>
      <c r="K133" s="232"/>
      <c r="L133" s="60"/>
      <c r="M133" s="8"/>
      <c r="N133" s="8"/>
      <c r="O133" s="30"/>
      <c r="P133" s="30"/>
      <c r="Q133" s="30"/>
      <c r="R133" s="30"/>
      <c r="S133" s="30"/>
      <c r="T133" s="31"/>
      <c r="U133" s="31"/>
    </row>
    <row r="134" spans="2:21" ht="15">
      <c r="B134" s="36"/>
      <c r="C134" s="37"/>
      <c r="D134" s="34" t="s">
        <v>42</v>
      </c>
      <c r="E134" s="32" t="s">
        <v>20</v>
      </c>
      <c r="F134" s="35" t="str">
        <f>'Mini Volley Girls'!A12</f>
        <v>WM-09</v>
      </c>
      <c r="G134" s="35" t="str">
        <f>'Mini Volley Girls'!B12</f>
        <v>Mini Volley Girls</v>
      </c>
      <c r="H134" s="35" t="str">
        <f>'Mini Volley Girls'!C12</f>
        <v>PLAYVOLLEY</v>
      </c>
      <c r="I134" s="35" t="str">
        <f>'Mini Volley Girls'!D12</f>
        <v>SOUTHEND</v>
      </c>
      <c r="J134" s="35">
        <f>'Mini Volley Girls'!E12</f>
        <v>2</v>
      </c>
      <c r="K134" s="35">
        <f>'Mini Volley Girls'!F12</f>
        <v>0</v>
      </c>
      <c r="M134" s="8"/>
      <c r="N134" s="8"/>
      <c r="O134" s="30"/>
      <c r="P134" s="30"/>
      <c r="Q134" s="30"/>
      <c r="R134" s="30"/>
      <c r="S134" s="30"/>
      <c r="T134" s="31"/>
      <c r="U134" s="31"/>
    </row>
    <row r="135" spans="2:21" ht="15">
      <c r="B135" s="36"/>
      <c r="C135" s="37"/>
      <c r="D135" s="34" t="s">
        <v>43</v>
      </c>
      <c r="E135" s="32" t="s">
        <v>20</v>
      </c>
      <c r="F135" s="35" t="str">
        <f>'Mini Volley Girls'!A6</f>
        <v>WM-03</v>
      </c>
      <c r="G135" s="35" t="str">
        <f>'Mini Volley Girls'!B6</f>
        <v>Mini Volley Girls</v>
      </c>
      <c r="H135" s="35" t="str">
        <f>'Mini Volley Girls'!C6</f>
        <v>FLEUR-DE-LYS</v>
      </c>
      <c r="I135" s="35" t="str">
        <f>'Mini Volley Girls'!D6</f>
        <v>FLYERS</v>
      </c>
      <c r="J135" s="35">
        <f>'Mini Volley Girls'!E6</f>
        <v>0</v>
      </c>
      <c r="K135" s="35">
        <f>'Mini Volley Girls'!F6</f>
        <v>2</v>
      </c>
      <c r="L135" s="8" t="s">
        <v>41</v>
      </c>
      <c r="M135" s="8"/>
      <c r="N135" s="8"/>
      <c r="O135" s="30"/>
      <c r="P135" s="30"/>
      <c r="Q135" s="30"/>
      <c r="R135" s="30"/>
      <c r="S135" s="30"/>
      <c r="T135" s="31"/>
      <c r="U135" s="31"/>
    </row>
    <row r="136" spans="2:21" ht="15">
      <c r="B136" s="36"/>
      <c r="C136" s="37"/>
      <c r="D136" s="34" t="s">
        <v>27</v>
      </c>
      <c r="E136" s="32" t="s">
        <v>20</v>
      </c>
      <c r="F136" s="35" t="str">
        <f>'Senior Women Div 1'!A20</f>
        <v>WF-17</v>
      </c>
      <c r="G136" s="35" t="str">
        <f>'Senior Women Div 1'!B20</f>
        <v>Senior Women 1st Div</v>
      </c>
      <c r="H136" s="35" t="str">
        <f>'Senior Women Div 1'!C20</f>
        <v>PLAYVOLLEY GALAXY</v>
      </c>
      <c r="I136" s="35" t="str">
        <f>'Senior Women Div 1'!D20</f>
        <v>FLYERS DEPIRO</v>
      </c>
      <c r="J136" s="35">
        <f>'Senior Women Div 1'!E20</f>
        <v>0</v>
      </c>
      <c r="K136" s="35">
        <f>'Senior Women Div 1'!F20</f>
        <v>3</v>
      </c>
      <c r="M136" s="8"/>
      <c r="N136" s="8"/>
      <c r="O136" s="30"/>
      <c r="P136" s="30"/>
      <c r="Q136" s="30"/>
      <c r="R136" s="30"/>
      <c r="S136" s="30"/>
      <c r="T136" s="31"/>
      <c r="U136" s="31"/>
    </row>
    <row r="137" spans="2:21" ht="15">
      <c r="B137" s="36"/>
      <c r="C137" s="37"/>
      <c r="D137" s="34" t="s">
        <v>28</v>
      </c>
      <c r="E137" s="32" t="s">
        <v>20</v>
      </c>
      <c r="F137" s="35" t="str">
        <f>'Senior Women Div 1'!A21</f>
        <v>WF-18</v>
      </c>
      <c r="G137" s="35" t="str">
        <f>'Senior Women Div 1'!B21</f>
        <v>Senior Women 1st Div</v>
      </c>
      <c r="H137" s="35" t="str">
        <f>'Senior Women Div 1'!C21</f>
        <v>PLAYVOLLEY STARS</v>
      </c>
      <c r="I137" s="35" t="str">
        <f>'Senior Women Div 1'!D21</f>
        <v>PAOLA HIBS CANDY</v>
      </c>
      <c r="J137" s="35">
        <f>'Senior Women Div 1'!E21</f>
        <v>0</v>
      </c>
      <c r="K137" s="35">
        <f>'Senior Women Div 1'!F21</f>
        <v>3</v>
      </c>
      <c r="L137" s="60"/>
      <c r="M137" s="8"/>
      <c r="N137" s="8"/>
      <c r="O137" s="30"/>
      <c r="P137" s="30"/>
      <c r="Q137" s="30"/>
      <c r="R137" s="30"/>
      <c r="S137" s="30"/>
      <c r="T137" s="31"/>
      <c r="U137" s="31"/>
    </row>
    <row r="138" spans="2:21" ht="15">
      <c r="B138" s="36"/>
      <c r="C138" s="37"/>
      <c r="D138" s="34" t="s">
        <v>35</v>
      </c>
      <c r="E138" s="32" t="s">
        <v>20</v>
      </c>
      <c r="F138" s="35" t="str">
        <f>'Senior Men'!A9</f>
        <v>M-06</v>
      </c>
      <c r="G138" s="35" t="str">
        <f>'Senior Men'!B9</f>
        <v>Senior Men</v>
      </c>
      <c r="H138" s="35" t="str">
        <f>'Senior Men'!C9</f>
        <v>SLIEMA</v>
      </c>
      <c r="I138" s="35" t="str">
        <f>'Senior Men'!D9</f>
        <v>VALLETTA MAPEI</v>
      </c>
      <c r="J138" s="35">
        <f>'Senior Men'!E9</f>
        <v>2</v>
      </c>
      <c r="K138" s="35">
        <f>'Senior Men'!F9</f>
        <v>3</v>
      </c>
      <c r="L138" s="60"/>
      <c r="M138" s="8"/>
      <c r="N138" s="8"/>
      <c r="O138" s="30"/>
      <c r="P138" s="30"/>
      <c r="Q138" s="30"/>
      <c r="R138" s="30"/>
      <c r="S138" s="30"/>
      <c r="T138" s="31"/>
      <c r="U138" s="31"/>
    </row>
    <row r="139" spans="4:21" ht="15">
      <c r="D139" s="45"/>
      <c r="G139" s="4"/>
      <c r="I139" s="5"/>
      <c r="K139" s="63"/>
      <c r="L139" s="60"/>
      <c r="M139" s="8"/>
      <c r="N139" s="8"/>
      <c r="O139" s="30"/>
      <c r="P139" s="30"/>
      <c r="Q139" s="30"/>
      <c r="R139" s="30"/>
      <c r="S139" s="30"/>
      <c r="T139" s="31"/>
      <c r="U139" s="31"/>
    </row>
    <row r="140" spans="2:21" ht="15">
      <c r="B140" s="40" t="s">
        <v>24</v>
      </c>
      <c r="C140" s="41">
        <v>40173</v>
      </c>
      <c r="D140" s="42" t="s">
        <v>36</v>
      </c>
      <c r="E140" s="40" t="s">
        <v>20</v>
      </c>
      <c r="F140" s="233"/>
      <c r="G140" s="233"/>
      <c r="H140" s="233"/>
      <c r="I140" s="233"/>
      <c r="J140" s="233"/>
      <c r="K140" s="233"/>
      <c r="L140" s="60" t="s">
        <v>49</v>
      </c>
      <c r="M140" s="8"/>
      <c r="N140" s="8"/>
      <c r="O140" s="30"/>
      <c r="P140" s="30"/>
      <c r="Q140" s="30"/>
      <c r="R140" s="30"/>
      <c r="S140" s="30"/>
      <c r="T140" s="31"/>
      <c r="U140" s="31"/>
    </row>
    <row r="141" spans="2:21" ht="7.5" customHeight="1">
      <c r="B141" s="61"/>
      <c r="C141" s="61"/>
      <c r="D141" s="69"/>
      <c r="E141" s="49"/>
      <c r="F141" s="49"/>
      <c r="G141" s="49"/>
      <c r="H141" s="70"/>
      <c r="I141" s="70"/>
      <c r="J141" s="71"/>
      <c r="K141" s="72"/>
      <c r="L141" s="60"/>
      <c r="M141" s="8"/>
      <c r="N141" s="8"/>
      <c r="O141" s="30"/>
      <c r="P141" s="30"/>
      <c r="Q141" s="30"/>
      <c r="R141" s="30"/>
      <c r="S141" s="30"/>
      <c r="T141" s="31"/>
      <c r="U141" s="31"/>
    </row>
    <row r="142" spans="2:21" ht="15">
      <c r="B142" s="40" t="s">
        <v>30</v>
      </c>
      <c r="C142" s="41">
        <v>40174</v>
      </c>
      <c r="D142" s="83" t="s">
        <v>50</v>
      </c>
      <c r="E142" s="40" t="s">
        <v>20</v>
      </c>
      <c r="F142" s="236" t="s">
        <v>51</v>
      </c>
      <c r="G142" s="236"/>
      <c r="H142" s="236"/>
      <c r="I142" s="236"/>
      <c r="J142" s="236"/>
      <c r="K142" s="236"/>
      <c r="M142" s="8"/>
      <c r="N142" s="8"/>
      <c r="O142" s="30"/>
      <c r="P142" s="30"/>
      <c r="Q142" s="30"/>
      <c r="R142" s="30"/>
      <c r="S142" s="30"/>
      <c r="T142" s="31"/>
      <c r="U142" s="31"/>
    </row>
    <row r="143" spans="2:21" ht="15">
      <c r="B143" s="61"/>
      <c r="C143" s="62"/>
      <c r="D143" s="42" t="s">
        <v>27</v>
      </c>
      <c r="E143" s="84" t="s">
        <v>20</v>
      </c>
      <c r="F143" s="237" t="s">
        <v>52</v>
      </c>
      <c r="G143" s="237"/>
      <c r="H143" s="237"/>
      <c r="I143" s="237"/>
      <c r="J143" s="237"/>
      <c r="K143" s="237"/>
      <c r="L143" s="60"/>
      <c r="M143" s="8"/>
      <c r="N143" s="8"/>
      <c r="O143" s="30"/>
      <c r="P143" s="30"/>
      <c r="Q143" s="30"/>
      <c r="R143" s="30"/>
      <c r="S143" s="30"/>
      <c r="T143" s="31"/>
      <c r="U143" s="31"/>
    </row>
    <row r="144" spans="2:21" ht="15">
      <c r="B144" s="61"/>
      <c r="C144" s="62"/>
      <c r="D144" s="85" t="s">
        <v>28</v>
      </c>
      <c r="E144" s="40" t="s">
        <v>20</v>
      </c>
      <c r="F144" s="232" t="s">
        <v>53</v>
      </c>
      <c r="G144" s="232"/>
      <c r="H144" s="232"/>
      <c r="I144" s="232"/>
      <c r="J144" s="232"/>
      <c r="K144" s="232"/>
      <c r="L144" s="60"/>
      <c r="M144" s="8"/>
      <c r="N144" s="8"/>
      <c r="O144" s="30"/>
      <c r="P144" s="30"/>
      <c r="Q144" s="30"/>
      <c r="R144" s="30"/>
      <c r="S144" s="30"/>
      <c r="T144" s="31"/>
      <c r="U144" s="31"/>
    </row>
    <row r="145" spans="2:21" ht="15">
      <c r="B145" s="61"/>
      <c r="C145" s="62"/>
      <c r="D145" s="42" t="s">
        <v>35</v>
      </c>
      <c r="E145" s="40" t="s">
        <v>20</v>
      </c>
      <c r="F145" s="232" t="s">
        <v>54</v>
      </c>
      <c r="G145" s="232"/>
      <c r="H145" s="232"/>
      <c r="I145" s="232"/>
      <c r="J145" s="232"/>
      <c r="K145" s="232"/>
      <c r="L145" s="60"/>
      <c r="M145" s="8"/>
      <c r="N145" s="8"/>
      <c r="O145" s="30"/>
      <c r="P145" s="30"/>
      <c r="Q145" s="30"/>
      <c r="R145" s="30"/>
      <c r="S145" s="30"/>
      <c r="T145" s="31"/>
      <c r="U145" s="31"/>
    </row>
    <row r="146" spans="4:21" ht="15">
      <c r="D146" s="45"/>
      <c r="G146" s="4"/>
      <c r="I146" s="5"/>
      <c r="K146" s="63"/>
      <c r="L146" s="60"/>
      <c r="M146" s="8"/>
      <c r="N146" s="8"/>
      <c r="O146" s="30"/>
      <c r="P146" s="30"/>
      <c r="Q146" s="30"/>
      <c r="R146" s="30"/>
      <c r="S146" s="30"/>
      <c r="T146" s="31"/>
      <c r="U146" s="31"/>
    </row>
    <row r="147" spans="2:21" ht="26.25">
      <c r="B147" s="230" t="s">
        <v>55</v>
      </c>
      <c r="C147" s="230"/>
      <c r="D147" s="230"/>
      <c r="E147" s="230"/>
      <c r="F147" s="230"/>
      <c r="G147" s="230"/>
      <c r="H147" s="230"/>
      <c r="I147" s="230"/>
      <c r="J147" s="230"/>
      <c r="K147" s="230"/>
      <c r="L147" s="60"/>
      <c r="M147" s="8"/>
      <c r="N147" s="8"/>
      <c r="O147" s="30"/>
      <c r="P147" s="30"/>
      <c r="Q147" s="30"/>
      <c r="R147" s="30"/>
      <c r="S147" s="30"/>
      <c r="T147" s="31"/>
      <c r="U147" s="31"/>
    </row>
    <row r="148" spans="4:21" ht="15">
      <c r="D148" s="45"/>
      <c r="G148" s="4"/>
      <c r="I148" s="5"/>
      <c r="K148" s="63"/>
      <c r="L148" s="60"/>
      <c r="M148" s="8"/>
      <c r="N148" s="8"/>
      <c r="O148" s="30"/>
      <c r="P148" s="30"/>
      <c r="Q148" s="30"/>
      <c r="R148" s="30"/>
      <c r="S148" s="30"/>
      <c r="T148" s="31"/>
      <c r="U148" s="31"/>
    </row>
    <row r="149" spans="2:21" ht="15">
      <c r="B149" s="32" t="s">
        <v>30</v>
      </c>
      <c r="C149" s="33">
        <v>40181</v>
      </c>
      <c r="D149" s="34" t="s">
        <v>35</v>
      </c>
      <c r="E149" s="32" t="s">
        <v>20</v>
      </c>
      <c r="F149" s="35" t="str">
        <f>'Women National-Fr.Parnis Cup'!A5</f>
        <v>WC-02</v>
      </c>
      <c r="G149" s="35" t="str">
        <f>'Women National-Fr.Parnis Cup'!B5</f>
        <v>Women National (Fr.Parnis) Cup</v>
      </c>
      <c r="H149" s="35" t="str">
        <f>'Women National-Fr.Parnis Cup'!C5</f>
        <v>FLEUR-DE-LYS</v>
      </c>
      <c r="I149" s="35" t="str">
        <f>'Women National-Fr.Parnis Cup'!D5</f>
        <v>SOUTHEND</v>
      </c>
      <c r="J149" s="35">
        <f>'Women National-Fr.Parnis Cup'!E5</f>
        <v>3</v>
      </c>
      <c r="K149" s="35">
        <f>'Women National-Fr.Parnis Cup'!F5</f>
        <v>1</v>
      </c>
      <c r="M149" s="8"/>
      <c r="N149" s="8"/>
      <c r="O149" s="30"/>
      <c r="P149" s="30"/>
      <c r="Q149" s="30"/>
      <c r="R149" s="30"/>
      <c r="S149" s="30"/>
      <c r="T149" s="31"/>
      <c r="U149" s="31"/>
    </row>
    <row r="150" spans="4:21" ht="15">
      <c r="D150" s="45"/>
      <c r="G150" s="4"/>
      <c r="I150" s="5"/>
      <c r="K150" s="63"/>
      <c r="L150" s="60"/>
      <c r="M150" s="8"/>
      <c r="N150" s="8"/>
      <c r="O150" s="30"/>
      <c r="P150" s="30"/>
      <c r="Q150" s="30"/>
      <c r="R150" s="30"/>
      <c r="S150" s="30"/>
      <c r="T150" s="31"/>
      <c r="U150" s="31"/>
    </row>
    <row r="151" spans="2:21" ht="15">
      <c r="B151" s="40" t="s">
        <v>24</v>
      </c>
      <c r="C151" s="41">
        <v>40187</v>
      </c>
      <c r="D151" s="42" t="s">
        <v>36</v>
      </c>
      <c r="E151" s="40" t="s">
        <v>20</v>
      </c>
      <c r="F151" s="232" t="s">
        <v>38</v>
      </c>
      <c r="G151" s="232"/>
      <c r="H151" s="232"/>
      <c r="I151" s="232"/>
      <c r="J151" s="232"/>
      <c r="K151" s="232"/>
      <c r="L151" s="60"/>
      <c r="M151" s="8"/>
      <c r="N151" s="8"/>
      <c r="O151" s="30"/>
      <c r="P151" s="30"/>
      <c r="Q151" s="30"/>
      <c r="R151" s="30"/>
      <c r="S151" s="30"/>
      <c r="T151" s="31"/>
      <c r="U151" s="31"/>
    </row>
    <row r="152" spans="2:21" ht="15">
      <c r="B152" s="49"/>
      <c r="C152" s="49"/>
      <c r="D152" s="42" t="s">
        <v>39</v>
      </c>
      <c r="E152" s="40" t="s">
        <v>20</v>
      </c>
      <c r="F152" s="43" t="str">
        <f>'Senior Men'!A10</f>
        <v>M-07</v>
      </c>
      <c r="G152" s="43" t="str">
        <f>'Senior Men'!B10</f>
        <v>Senior Men</v>
      </c>
      <c r="H152" s="43" t="str">
        <f>'Senior Men'!C10</f>
        <v>SLIEMA</v>
      </c>
      <c r="I152" s="43" t="str">
        <f>'Senior Men'!D10</f>
        <v>DEFENDERS ALOYSIANS</v>
      </c>
      <c r="J152" s="43">
        <f>'Senior Men'!E10</f>
        <v>3</v>
      </c>
      <c r="K152" s="43">
        <f>'Senior Men'!F10</f>
        <v>1</v>
      </c>
      <c r="M152" s="8"/>
      <c r="N152" s="8"/>
      <c r="O152" s="30"/>
      <c r="P152" s="30"/>
      <c r="Q152" s="30"/>
      <c r="R152" s="30"/>
      <c r="S152" s="30"/>
      <c r="T152" s="31"/>
      <c r="U152" s="31"/>
    </row>
    <row r="153" spans="2:21" ht="7.5" customHeight="1">
      <c r="B153" s="61"/>
      <c r="C153" s="61"/>
      <c r="D153" s="69"/>
      <c r="E153" s="49"/>
      <c r="F153" s="49"/>
      <c r="G153" s="49"/>
      <c r="H153" s="70"/>
      <c r="I153" s="70"/>
      <c r="J153" s="71"/>
      <c r="K153" s="72"/>
      <c r="L153" s="60"/>
      <c r="M153" s="8"/>
      <c r="N153" s="8"/>
      <c r="O153" s="30"/>
      <c r="P153" s="30"/>
      <c r="Q153" s="30"/>
      <c r="R153" s="30"/>
      <c r="S153" s="30"/>
      <c r="T153" s="31"/>
      <c r="U153" s="31"/>
    </row>
    <row r="154" spans="2:21" ht="15">
      <c r="B154" s="40" t="s">
        <v>30</v>
      </c>
      <c r="C154" s="41">
        <v>40188</v>
      </c>
      <c r="D154" s="42" t="s">
        <v>33</v>
      </c>
      <c r="E154" s="40" t="s">
        <v>20</v>
      </c>
      <c r="F154" s="232" t="s">
        <v>34</v>
      </c>
      <c r="G154" s="232"/>
      <c r="H154" s="232"/>
      <c r="I154" s="232"/>
      <c r="J154" s="232"/>
      <c r="K154" s="232"/>
      <c r="L154" s="60"/>
      <c r="M154" s="8"/>
      <c r="N154" s="8"/>
      <c r="O154" s="30"/>
      <c r="P154" s="30"/>
      <c r="Q154" s="30"/>
      <c r="R154" s="30"/>
      <c r="S154" s="30"/>
      <c r="T154" s="31"/>
      <c r="U154" s="31"/>
    </row>
    <row r="155" spans="2:21" ht="15">
      <c r="B155" s="61"/>
      <c r="C155" s="62"/>
      <c r="D155" s="42" t="s">
        <v>27</v>
      </c>
      <c r="E155" s="40" t="s">
        <v>20</v>
      </c>
      <c r="F155" s="43" t="str">
        <f>'Senior Women Div 2'!A23</f>
        <v>WN-20</v>
      </c>
      <c r="G155" s="43" t="str">
        <f>'Senior Women Div 2'!B23</f>
        <v>Senior Women 2nd Div</v>
      </c>
      <c r="H155" s="43" t="str">
        <f>'Senior Women Div 2'!C23</f>
        <v>MELLIEHA BULLETS</v>
      </c>
      <c r="I155" s="43" t="str">
        <f>'Senior Women Div 2'!D23</f>
        <v>PHOENIX</v>
      </c>
      <c r="J155" s="43">
        <f>'Senior Women Div 2'!E23</f>
        <v>0</v>
      </c>
      <c r="K155" s="43">
        <f>'Senior Women Div 2'!F23</f>
        <v>3</v>
      </c>
      <c r="L155" s="60"/>
      <c r="M155" s="8"/>
      <c r="N155" s="8"/>
      <c r="O155" s="30"/>
      <c r="P155" s="30"/>
      <c r="Q155" s="30"/>
      <c r="R155" s="30"/>
      <c r="S155" s="30"/>
      <c r="T155" s="31"/>
      <c r="U155" s="31"/>
    </row>
    <row r="156" spans="2:21" ht="15">
      <c r="B156" s="61"/>
      <c r="C156" s="62"/>
      <c r="D156" s="42" t="s">
        <v>28</v>
      </c>
      <c r="E156" s="40" t="s">
        <v>20</v>
      </c>
      <c r="F156" s="43" t="str">
        <f>'Senior Women Div 2'!A24</f>
        <v>WN-21</v>
      </c>
      <c r="G156" s="43" t="str">
        <f>'Senior Women Div 2'!B24</f>
        <v>Senior Women 2nd Div</v>
      </c>
      <c r="H156" s="43" t="str">
        <f>'Senior Women Div 2'!C24</f>
        <v>FLYERS DEPIRO II</v>
      </c>
      <c r="I156" s="43" t="str">
        <f>'Senior Women Div 2'!D24</f>
        <v>TGIF</v>
      </c>
      <c r="J156" s="43">
        <f>'Senior Women Div 2'!E24</f>
        <v>3</v>
      </c>
      <c r="K156" s="43">
        <f>'Senior Women Div 2'!F24</f>
        <v>0</v>
      </c>
      <c r="L156" s="60"/>
      <c r="M156" s="8"/>
      <c r="N156" s="8"/>
      <c r="O156" s="30"/>
      <c r="P156" s="30"/>
      <c r="Q156" s="30"/>
      <c r="R156" s="30"/>
      <c r="S156" s="30"/>
      <c r="T156" s="31"/>
      <c r="U156" s="31"/>
    </row>
    <row r="157" spans="2:21" ht="15">
      <c r="B157" s="61"/>
      <c r="C157" s="79"/>
      <c r="D157" s="42" t="s">
        <v>35</v>
      </c>
      <c r="E157" s="40" t="s">
        <v>20</v>
      </c>
      <c r="F157" s="43" t="str">
        <f>'Senior Women Div 1'!A31</f>
        <v>WF-28</v>
      </c>
      <c r="G157" s="43" t="str">
        <f>'Senior Women Div 1'!B31</f>
        <v>Senior Women 1st Div</v>
      </c>
      <c r="H157" s="43" t="str">
        <f>'Senior Women Div 1'!C31</f>
        <v>PLAYVOLLEY GALAXY</v>
      </c>
      <c r="I157" s="43" t="str">
        <f>'Senior Women Div 1'!D31</f>
        <v>PLAYVOLLEY STARS</v>
      </c>
      <c r="J157" s="43">
        <f>'Senior Women Div 1'!E31</f>
        <v>0</v>
      </c>
      <c r="K157" s="43">
        <f>'Senior Women Div 1'!F31</f>
        <v>3</v>
      </c>
      <c r="L157" s="60"/>
      <c r="M157" s="8"/>
      <c r="N157" s="8"/>
      <c r="O157" s="30"/>
      <c r="P157" s="30"/>
      <c r="Q157" s="30"/>
      <c r="R157" s="30"/>
      <c r="S157" s="30"/>
      <c r="T157" s="31"/>
      <c r="U157" s="31"/>
    </row>
    <row r="158" spans="4:21" ht="15">
      <c r="D158" s="45"/>
      <c r="G158" s="4"/>
      <c r="I158" s="5"/>
      <c r="K158" s="63"/>
      <c r="L158" s="60"/>
      <c r="M158" s="8"/>
      <c r="N158" s="8"/>
      <c r="O158" s="30"/>
      <c r="P158" s="30"/>
      <c r="Q158" s="30"/>
      <c r="R158" s="30"/>
      <c r="S158" s="30"/>
      <c r="T158" s="31"/>
      <c r="U158" s="31"/>
    </row>
    <row r="159" spans="2:21" ht="15">
      <c r="B159" s="32" t="s">
        <v>22</v>
      </c>
      <c r="C159" s="33">
        <v>40193</v>
      </c>
      <c r="D159" s="34" t="s">
        <v>13</v>
      </c>
      <c r="E159" s="32" t="s">
        <v>20</v>
      </c>
      <c r="F159" s="35" t="str">
        <f>'Senior Women Div 1'!A22</f>
        <v>WF-19</v>
      </c>
      <c r="G159" s="35" t="str">
        <f>'Senior Women Div 1'!B22</f>
        <v>Senior Women 1st Div</v>
      </c>
      <c r="H159" s="35" t="str">
        <f>'Senior Women Div 1'!C22</f>
        <v>FLEUR-DE-LYS</v>
      </c>
      <c r="I159" s="35" t="str">
        <f>'Senior Women Div 1'!D22</f>
        <v>FLYERS DEPIRO</v>
      </c>
      <c r="J159" s="35">
        <f>'Senior Women Div 1'!E22</f>
        <v>1</v>
      </c>
      <c r="K159" s="35">
        <f>'Senior Women Div 1'!F22</f>
        <v>3</v>
      </c>
      <c r="M159" s="8"/>
      <c r="N159" s="8"/>
      <c r="O159" s="30"/>
      <c r="P159" s="30"/>
      <c r="Q159" s="30"/>
      <c r="R159" s="30"/>
      <c r="S159" s="30"/>
      <c r="T159" s="31"/>
      <c r="U159" s="31"/>
    </row>
    <row r="160" spans="2:21" ht="7.5" customHeight="1">
      <c r="B160" s="65"/>
      <c r="C160" s="65"/>
      <c r="D160" s="80"/>
      <c r="E160" s="65"/>
      <c r="F160" s="65"/>
      <c r="G160" s="66"/>
      <c r="H160" s="66"/>
      <c r="I160" s="67"/>
      <c r="J160" s="67"/>
      <c r="K160" s="81"/>
      <c r="L160" s="60"/>
      <c r="M160" s="8"/>
      <c r="N160" s="8"/>
      <c r="O160" s="30"/>
      <c r="P160" s="30"/>
      <c r="Q160" s="30"/>
      <c r="R160" s="30"/>
      <c r="S160" s="30"/>
      <c r="T160" s="31"/>
      <c r="U160" s="31"/>
    </row>
    <row r="161" spans="2:21" ht="15">
      <c r="B161" s="32" t="s">
        <v>24</v>
      </c>
      <c r="C161" s="33">
        <v>40194</v>
      </c>
      <c r="D161" s="34" t="s">
        <v>36</v>
      </c>
      <c r="E161" s="32" t="s">
        <v>20</v>
      </c>
      <c r="F161" s="232" t="s">
        <v>38</v>
      </c>
      <c r="G161" s="232"/>
      <c r="H161" s="232"/>
      <c r="I161" s="232"/>
      <c r="J161" s="232"/>
      <c r="K161" s="232"/>
      <c r="L161" s="60"/>
      <c r="M161" s="8"/>
      <c r="N161" s="8"/>
      <c r="O161" s="30"/>
      <c r="P161" s="30"/>
      <c r="Q161" s="30"/>
      <c r="R161" s="30"/>
      <c r="S161" s="30"/>
      <c r="T161" s="31"/>
      <c r="U161" s="31"/>
    </row>
    <row r="162" spans="2:21" ht="15">
      <c r="B162" s="65"/>
      <c r="C162" s="65"/>
      <c r="D162" s="34" t="s">
        <v>39</v>
      </c>
      <c r="E162" s="32" t="s">
        <v>20</v>
      </c>
      <c r="F162" s="35" t="str">
        <f>'Senior Men'!A11</f>
        <v>M-08</v>
      </c>
      <c r="G162" s="35" t="str">
        <f>'Senior Men'!B11</f>
        <v>Senior Men</v>
      </c>
      <c r="H162" s="35" t="str">
        <f>'Senior Men'!C11</f>
        <v>DEFENDERS ALOYSIANS</v>
      </c>
      <c r="I162" s="35" t="str">
        <f>'Senior Men'!D11</f>
        <v>VALLETTA MAPEI</v>
      </c>
      <c r="J162" s="35">
        <f>'Senior Men'!E11</f>
        <v>0</v>
      </c>
      <c r="K162" s="35">
        <f>'Senior Men'!F11</f>
        <v>3</v>
      </c>
      <c r="L162" s="60"/>
      <c r="M162" s="8"/>
      <c r="N162" s="8"/>
      <c r="O162" s="30"/>
      <c r="P162" s="30"/>
      <c r="Q162" s="30"/>
      <c r="R162" s="30"/>
      <c r="S162" s="30"/>
      <c r="T162" s="31"/>
      <c r="U162" s="31"/>
    </row>
    <row r="163" spans="2:21" ht="7.5" customHeight="1">
      <c r="B163" s="36"/>
      <c r="C163" s="36"/>
      <c r="D163" s="64"/>
      <c r="E163" s="65"/>
      <c r="F163" s="65"/>
      <c r="G163" s="65"/>
      <c r="H163" s="66"/>
      <c r="I163" s="66"/>
      <c r="J163" s="67"/>
      <c r="K163" s="68"/>
      <c r="L163" s="60"/>
      <c r="M163" s="8"/>
      <c r="N163" s="8"/>
      <c r="O163" s="30"/>
      <c r="P163" s="30"/>
      <c r="Q163" s="30"/>
      <c r="R163" s="30"/>
      <c r="S163" s="30"/>
      <c r="T163" s="31"/>
      <c r="U163" s="31"/>
    </row>
    <row r="164" spans="2:21" ht="15">
      <c r="B164" s="32" t="s">
        <v>30</v>
      </c>
      <c r="C164" s="33">
        <v>40195</v>
      </c>
      <c r="D164" s="34" t="s">
        <v>33</v>
      </c>
      <c r="E164" s="32" t="s">
        <v>20</v>
      </c>
      <c r="F164" s="232" t="s">
        <v>34</v>
      </c>
      <c r="G164" s="232"/>
      <c r="H164" s="232"/>
      <c r="I164" s="232"/>
      <c r="J164" s="232"/>
      <c r="K164" s="232"/>
      <c r="L164" s="60"/>
      <c r="M164" s="8"/>
      <c r="N164" s="8"/>
      <c r="O164" s="30"/>
      <c r="P164" s="30"/>
      <c r="Q164" s="30"/>
      <c r="R164" s="30"/>
      <c r="S164" s="30"/>
      <c r="T164" s="31"/>
      <c r="U164" s="31"/>
    </row>
    <row r="165" spans="2:21" ht="15">
      <c r="B165" s="36"/>
      <c r="C165" s="37"/>
      <c r="D165" s="34" t="s">
        <v>42</v>
      </c>
      <c r="E165" s="32" t="s">
        <v>20</v>
      </c>
      <c r="F165" s="35" t="str">
        <f>'Mini Volley Girls'!A16</f>
        <v>WM-13</v>
      </c>
      <c r="G165" s="35" t="str">
        <f>'Mini Volley Girls'!B16</f>
        <v>Mini Volley Girls</v>
      </c>
      <c r="H165" s="35" t="str">
        <f>'Mini Volley Girls'!C16</f>
        <v>FLYERS</v>
      </c>
      <c r="I165" s="35" t="str">
        <f>'Mini Volley Girls'!D16</f>
        <v>FLEUR-DE-LYS</v>
      </c>
      <c r="J165" s="35">
        <f>'Mini Volley Girls'!E16</f>
        <v>2</v>
      </c>
      <c r="K165" s="35">
        <f>'Mini Volley Girls'!F16</f>
        <v>0</v>
      </c>
      <c r="L165" s="60"/>
      <c r="M165" s="8"/>
      <c r="N165" s="8"/>
      <c r="O165" s="30"/>
      <c r="P165" s="30"/>
      <c r="Q165" s="30"/>
      <c r="R165" s="30"/>
      <c r="S165" s="30"/>
      <c r="T165" s="31"/>
      <c r="U165" s="31"/>
    </row>
    <row r="166" spans="2:21" ht="15">
      <c r="B166" s="36"/>
      <c r="C166" s="37"/>
      <c r="D166" s="34" t="s">
        <v>43</v>
      </c>
      <c r="E166" s="32" t="s">
        <v>20</v>
      </c>
      <c r="F166" s="35" t="str">
        <f>'Mini Volley Girls'!A17</f>
        <v>WM-14</v>
      </c>
      <c r="G166" s="35" t="str">
        <f>'Mini Volley Girls'!B17</f>
        <v>Mini Volley Girls</v>
      </c>
      <c r="H166" s="35" t="str">
        <f>'Mini Volley Girls'!C17</f>
        <v>PLAYVOLLEY</v>
      </c>
      <c r="I166" s="35" t="str">
        <f>'Mini Volley Girls'!D17</f>
        <v>PAOLA</v>
      </c>
      <c r="J166" s="35">
        <f>'Mini Volley Girls'!E17</f>
        <v>0</v>
      </c>
      <c r="K166" s="35">
        <f>'Mini Volley Girls'!F17</f>
        <v>2</v>
      </c>
      <c r="L166" s="60"/>
      <c r="M166" s="8"/>
      <c r="N166" s="8"/>
      <c r="O166" s="30"/>
      <c r="P166" s="30"/>
      <c r="Q166" s="30"/>
      <c r="R166" s="30"/>
      <c r="S166" s="30"/>
      <c r="T166" s="31"/>
      <c r="U166" s="31"/>
    </row>
    <row r="167" spans="2:21" ht="15">
      <c r="B167" s="36"/>
      <c r="C167" s="37"/>
      <c r="D167" s="34" t="s">
        <v>27</v>
      </c>
      <c r="E167" s="32" t="s">
        <v>20</v>
      </c>
      <c r="F167" s="35" t="str">
        <f>'Senior Women Div 1'!A23</f>
        <v>WF-20</v>
      </c>
      <c r="G167" s="35" t="str">
        <f>'Senior Women Div 1'!B23</f>
        <v>Senior Women 1st Div</v>
      </c>
      <c r="H167" s="35" t="str">
        <f>'Senior Women Div 1'!C23</f>
        <v>PAOLA HIBS CANDY</v>
      </c>
      <c r="I167" s="35" t="str">
        <f>'Senior Women Div 1'!D23</f>
        <v>PLAYVOLLEY GALAXY</v>
      </c>
      <c r="J167" s="35">
        <f>'Senior Women Div 1'!E23</f>
        <v>3</v>
      </c>
      <c r="K167" s="35">
        <f>'Senior Women Div 1'!F23</f>
        <v>0</v>
      </c>
      <c r="L167" s="60"/>
      <c r="M167" s="8"/>
      <c r="N167" s="8"/>
      <c r="O167" s="30"/>
      <c r="P167" s="30"/>
      <c r="Q167" s="30"/>
      <c r="R167" s="30"/>
      <c r="S167" s="30"/>
      <c r="T167" s="31"/>
      <c r="U167" s="31"/>
    </row>
    <row r="168" spans="2:21" ht="15">
      <c r="B168" s="36"/>
      <c r="C168" s="37"/>
      <c r="D168" s="34" t="s">
        <v>28</v>
      </c>
      <c r="E168" s="32" t="s">
        <v>20</v>
      </c>
      <c r="F168" s="35" t="str">
        <f>'Senior Women Div 1'!A24</f>
        <v>WF-21</v>
      </c>
      <c r="G168" s="35" t="str">
        <f>'Senior Women Div 1'!B24</f>
        <v>Senior Women 1st Div</v>
      </c>
      <c r="H168" s="35" t="str">
        <f>'Senior Women Div 1'!C24</f>
        <v>PLAYVOLLEY STARS</v>
      </c>
      <c r="I168" s="35" t="str">
        <f>'Senior Women Div 1'!D24</f>
        <v>SOUTHEND</v>
      </c>
      <c r="J168" s="35">
        <f>'Senior Women Div 1'!E24</f>
        <v>3</v>
      </c>
      <c r="K168" s="35">
        <f>'Senior Women Div 1'!F24</f>
        <v>0</v>
      </c>
      <c r="L168" s="60"/>
      <c r="M168" s="8"/>
      <c r="N168" s="8"/>
      <c r="O168" s="30"/>
      <c r="P168" s="30"/>
      <c r="Q168" s="30"/>
      <c r="R168" s="30"/>
      <c r="S168" s="30"/>
      <c r="T168" s="31"/>
      <c r="U168" s="31"/>
    </row>
    <row r="169" spans="2:21" ht="15">
      <c r="B169" s="36"/>
      <c r="C169" s="73"/>
      <c r="D169" s="34" t="s">
        <v>35</v>
      </c>
      <c r="E169" s="32" t="s">
        <v>20</v>
      </c>
      <c r="F169" s="35" t="str">
        <f>'Senior Women Div 2'!A22</f>
        <v>WN-19</v>
      </c>
      <c r="G169" s="35" t="str">
        <f>'Senior Women Div 2'!B22</f>
        <v>Senior Women 2nd Div</v>
      </c>
      <c r="H169" s="35" t="str">
        <f>'Senior Women Div 2'!C22</f>
        <v>BIRKIRKARA</v>
      </c>
      <c r="I169" s="35" t="str">
        <f>'Senior Women Div 2'!D22</f>
        <v>PAOLA U18</v>
      </c>
      <c r="J169" s="35">
        <f>'Senior Women Div 2'!E22</f>
        <v>2</v>
      </c>
      <c r="K169" s="35">
        <f>'Senior Women Div 2'!F22</f>
        <v>3</v>
      </c>
      <c r="L169" s="60"/>
      <c r="M169" s="8"/>
      <c r="N169" s="8"/>
      <c r="O169" s="30"/>
      <c r="P169" s="30"/>
      <c r="Q169" s="30"/>
      <c r="R169" s="30"/>
      <c r="S169" s="30"/>
      <c r="T169" s="31"/>
      <c r="U169" s="31"/>
    </row>
    <row r="170" spans="4:21" ht="15">
      <c r="D170" s="45"/>
      <c r="G170" s="4"/>
      <c r="I170" s="5"/>
      <c r="K170" s="63"/>
      <c r="L170" s="60"/>
      <c r="M170" s="8"/>
      <c r="N170" s="8"/>
      <c r="O170" s="30"/>
      <c r="P170" s="30"/>
      <c r="Q170" s="30"/>
      <c r="R170" s="30"/>
      <c r="S170" s="30"/>
      <c r="T170" s="31"/>
      <c r="U170" s="31"/>
    </row>
    <row r="171" spans="2:21" ht="15">
      <c r="B171" s="40" t="s">
        <v>24</v>
      </c>
      <c r="C171" s="41">
        <v>40201</v>
      </c>
      <c r="D171" s="42" t="s">
        <v>36</v>
      </c>
      <c r="E171" s="40" t="s">
        <v>20</v>
      </c>
      <c r="F171" s="232" t="s">
        <v>38</v>
      </c>
      <c r="G171" s="232"/>
      <c r="H171" s="232"/>
      <c r="I171" s="232"/>
      <c r="J171" s="232"/>
      <c r="K171" s="232"/>
      <c r="L171" s="60"/>
      <c r="M171" s="8"/>
      <c r="N171" s="8"/>
      <c r="O171" s="30"/>
      <c r="P171" s="30"/>
      <c r="Q171" s="30"/>
      <c r="R171" s="30"/>
      <c r="S171" s="30"/>
      <c r="T171" s="31"/>
      <c r="U171" s="31"/>
    </row>
    <row r="172" spans="2:21" ht="15">
      <c r="B172" s="49"/>
      <c r="C172" s="49"/>
      <c r="D172" s="42" t="s">
        <v>39</v>
      </c>
      <c r="E172" s="40" t="s">
        <v>20</v>
      </c>
      <c r="F172" s="43" t="str">
        <f>'Senior Women Div 2'!A25</f>
        <v>WN-22</v>
      </c>
      <c r="G172" s="43" t="str">
        <f>'Senior Women Div 2'!B25</f>
        <v>Senior Women 2nd Div</v>
      </c>
      <c r="H172" s="43" t="str">
        <f>'Senior Women Div 2'!C25</f>
        <v>PHOENIX</v>
      </c>
      <c r="I172" s="43" t="str">
        <f>'Senior Women Div 2'!D25</f>
        <v>BIRKIRKARA</v>
      </c>
      <c r="J172" s="43">
        <f>'Senior Women Div 2'!E25</f>
        <v>0</v>
      </c>
      <c r="K172" s="43">
        <f>'Senior Women Div 2'!F25</f>
        <v>3</v>
      </c>
      <c r="M172" s="8"/>
      <c r="N172" s="8"/>
      <c r="O172" s="30"/>
      <c r="P172" s="30"/>
      <c r="Q172" s="30"/>
      <c r="R172" s="30"/>
      <c r="S172" s="30"/>
      <c r="T172" s="31"/>
      <c r="U172" s="31"/>
    </row>
    <row r="173" spans="2:21" ht="7.5" customHeight="1">
      <c r="B173" s="61"/>
      <c r="C173" s="61"/>
      <c r="D173" s="69"/>
      <c r="E173" s="49"/>
      <c r="F173" s="49"/>
      <c r="G173" s="49"/>
      <c r="H173" s="70"/>
      <c r="I173" s="70"/>
      <c r="J173" s="71"/>
      <c r="K173" s="72"/>
      <c r="L173" s="60"/>
      <c r="M173" s="8"/>
      <c r="N173" s="8"/>
      <c r="O173" s="30"/>
      <c r="P173" s="30"/>
      <c r="Q173" s="30"/>
      <c r="R173" s="30"/>
      <c r="S173" s="30"/>
      <c r="T173" s="31"/>
      <c r="U173" s="31"/>
    </row>
    <row r="174" spans="2:21" ht="15">
      <c r="B174" s="40" t="s">
        <v>30</v>
      </c>
      <c r="C174" s="41">
        <v>40202</v>
      </c>
      <c r="D174" s="42" t="s">
        <v>33</v>
      </c>
      <c r="E174" s="40" t="s">
        <v>20</v>
      </c>
      <c r="F174" s="232" t="s">
        <v>34</v>
      </c>
      <c r="G174" s="232"/>
      <c r="H174" s="232"/>
      <c r="I174" s="232"/>
      <c r="J174" s="232"/>
      <c r="K174" s="232"/>
      <c r="L174" s="60"/>
      <c r="M174" s="8"/>
      <c r="N174" s="8"/>
      <c r="O174" s="30"/>
      <c r="P174" s="30"/>
      <c r="Q174" s="30"/>
      <c r="R174" s="30"/>
      <c r="S174" s="30"/>
      <c r="T174" s="31"/>
      <c r="U174" s="31"/>
    </row>
    <row r="175" spans="2:21" ht="15">
      <c r="B175" s="61"/>
      <c r="C175" s="62"/>
      <c r="D175" s="42" t="s">
        <v>27</v>
      </c>
      <c r="E175" s="40" t="s">
        <v>20</v>
      </c>
      <c r="F175" s="43" t="str">
        <f>'Senior Women Div 2'!A26</f>
        <v>WN-23</v>
      </c>
      <c r="G175" s="43" t="str">
        <f>'Senior Women Div 2'!B26</f>
        <v>Senior Women 2nd Div</v>
      </c>
      <c r="H175" s="43" t="str">
        <f>'Senior Women Div 2'!C26</f>
        <v>MELLIEHA BULLETS</v>
      </c>
      <c r="I175" s="43" t="str">
        <f>'Senior Women Div 2'!D26</f>
        <v>FLYERS DEPIRO II</v>
      </c>
      <c r="J175" s="43">
        <f>'Senior Women Div 2'!E26</f>
        <v>0</v>
      </c>
      <c r="K175" s="43">
        <f>'Senior Women Div 2'!F26</f>
        <v>3</v>
      </c>
      <c r="L175" s="60"/>
      <c r="M175" s="8"/>
      <c r="N175" s="8"/>
      <c r="O175" s="30"/>
      <c r="P175" s="30"/>
      <c r="Q175" s="30"/>
      <c r="R175" s="30"/>
      <c r="S175" s="30"/>
      <c r="T175" s="31"/>
      <c r="U175" s="31"/>
    </row>
    <row r="176" spans="2:21" ht="15">
      <c r="B176" s="61"/>
      <c r="C176" s="62"/>
      <c r="D176" s="42" t="s">
        <v>28</v>
      </c>
      <c r="E176" s="40" t="s">
        <v>20</v>
      </c>
      <c r="F176" s="43" t="str">
        <f>'Senior Women Div 2'!A27</f>
        <v>WN-24</v>
      </c>
      <c r="G176" s="43" t="str">
        <f>'Senior Women Div 2'!B27</f>
        <v>Senior Women 2nd Div</v>
      </c>
      <c r="H176" s="43" t="str">
        <f>'Senior Women Div 2'!C27</f>
        <v>PAOLA U18</v>
      </c>
      <c r="I176" s="43" t="str">
        <f>'Senior Women Div 2'!D27</f>
        <v>TGIF</v>
      </c>
      <c r="J176" s="43">
        <f>'Senior Women Div 2'!E27</f>
        <v>3</v>
      </c>
      <c r="K176" s="43">
        <f>'Senior Women Div 2'!F27</f>
        <v>0</v>
      </c>
      <c r="L176" s="60"/>
      <c r="M176" s="8"/>
      <c r="N176" s="8"/>
      <c r="O176" s="30"/>
      <c r="P176" s="30"/>
      <c r="Q176" s="30"/>
      <c r="R176" s="30"/>
      <c r="S176" s="30"/>
      <c r="T176" s="31"/>
      <c r="U176" s="31"/>
    </row>
    <row r="177" spans="2:21" ht="15">
      <c r="B177" s="61"/>
      <c r="C177" s="79"/>
      <c r="D177" s="42" t="s">
        <v>35</v>
      </c>
      <c r="E177" s="40" t="s">
        <v>20</v>
      </c>
      <c r="F177" s="43" t="str">
        <f>'Senior Women Div 1'!A32</f>
        <v>WF-29</v>
      </c>
      <c r="G177" s="43" t="str">
        <f>'Senior Women Div 1'!B32</f>
        <v>Senior Women 1st Div</v>
      </c>
      <c r="H177" s="43" t="str">
        <f>'Senior Women Div 1'!C32</f>
        <v>FLYERS DEPIRO</v>
      </c>
      <c r="I177" s="43" t="str">
        <f>'Senior Women Div 1'!D32</f>
        <v>SOUTHEND</v>
      </c>
      <c r="J177" s="43">
        <f>'Senior Women Div 1'!E32</f>
        <v>3</v>
      </c>
      <c r="K177" s="43">
        <f>'Senior Women Div 1'!F32</f>
        <v>0</v>
      </c>
      <c r="L177" s="60"/>
      <c r="M177" s="8"/>
      <c r="N177" s="8"/>
      <c r="O177" s="30"/>
      <c r="P177" s="30"/>
      <c r="Q177" s="30"/>
      <c r="R177" s="30"/>
      <c r="S177" s="30"/>
      <c r="T177" s="31"/>
      <c r="U177" s="31"/>
    </row>
    <row r="178" spans="4:21" ht="15">
      <c r="D178" s="45"/>
      <c r="G178" s="4"/>
      <c r="I178" s="5"/>
      <c r="K178" s="63"/>
      <c r="L178" s="60"/>
      <c r="M178" s="8"/>
      <c r="N178" s="8"/>
      <c r="O178" s="30"/>
      <c r="P178" s="30"/>
      <c r="Q178" s="30"/>
      <c r="R178" s="30"/>
      <c r="S178" s="30"/>
      <c r="T178" s="31"/>
      <c r="U178" s="31"/>
    </row>
    <row r="179" spans="2:21" ht="15">
      <c r="B179" s="32" t="s">
        <v>24</v>
      </c>
      <c r="C179" s="33">
        <v>40208</v>
      </c>
      <c r="D179" s="86" t="s">
        <v>36</v>
      </c>
      <c r="E179" s="87" t="s">
        <v>20</v>
      </c>
      <c r="F179" s="234" t="s">
        <v>38</v>
      </c>
      <c r="G179" s="234"/>
      <c r="H179" s="234"/>
      <c r="I179" s="234"/>
      <c r="J179" s="234"/>
      <c r="K179" s="234"/>
      <c r="L179" s="60"/>
      <c r="M179" s="8"/>
      <c r="N179" s="8"/>
      <c r="O179" s="30"/>
      <c r="P179" s="30"/>
      <c r="Q179" s="30"/>
      <c r="R179" s="30"/>
      <c r="S179" s="30"/>
      <c r="T179" s="31"/>
      <c r="U179" s="31"/>
    </row>
    <row r="180" spans="2:21" ht="15">
      <c r="B180" s="36"/>
      <c r="C180" s="37"/>
      <c r="D180" s="34" t="s">
        <v>39</v>
      </c>
      <c r="E180" s="32" t="s">
        <v>20</v>
      </c>
      <c r="F180" s="35" t="str">
        <f>'Women National-Fr.Parnis Cup'!A4</f>
        <v>WC-01</v>
      </c>
      <c r="G180" s="35" t="str">
        <f>'Women National-Fr.Parnis Cup'!B4</f>
        <v>Women National (Fr.Parnis) Cup</v>
      </c>
      <c r="H180" s="35" t="str">
        <f>'Women National-Fr.Parnis Cup'!C4</f>
        <v>BIRKIRKARA</v>
      </c>
      <c r="I180" s="35" t="str">
        <f>'Women National-Fr.Parnis Cup'!D4</f>
        <v>FLYERS II</v>
      </c>
      <c r="J180" s="35">
        <f>'Women National-Fr.Parnis Cup'!E4</f>
        <v>2</v>
      </c>
      <c r="K180" s="35">
        <f>'Women National-Fr.Parnis Cup'!F4</f>
        <v>3</v>
      </c>
      <c r="M180" s="8"/>
      <c r="N180" s="8"/>
      <c r="O180" s="30"/>
      <c r="P180" s="30"/>
      <c r="Q180" s="30"/>
      <c r="R180" s="30"/>
      <c r="S180" s="30"/>
      <c r="T180" s="31"/>
      <c r="U180" s="31"/>
    </row>
    <row r="181" spans="2:21" ht="7.5" customHeight="1">
      <c r="B181" s="36"/>
      <c r="C181" s="36"/>
      <c r="D181" s="64"/>
      <c r="E181" s="65"/>
      <c r="F181" s="65"/>
      <c r="G181" s="65"/>
      <c r="H181" s="66"/>
      <c r="I181" s="66"/>
      <c r="J181" s="67"/>
      <c r="K181" s="68"/>
      <c r="L181" s="60"/>
      <c r="M181" s="8"/>
      <c r="N181" s="8"/>
      <c r="O181" s="30"/>
      <c r="P181" s="30"/>
      <c r="Q181" s="30"/>
      <c r="R181" s="30"/>
      <c r="S181" s="30"/>
      <c r="T181" s="31"/>
      <c r="U181" s="31"/>
    </row>
    <row r="182" spans="2:21" ht="15">
      <c r="B182" s="32" t="s">
        <v>30</v>
      </c>
      <c r="C182" s="33">
        <v>40209</v>
      </c>
      <c r="D182" s="34" t="s">
        <v>33</v>
      </c>
      <c r="E182" s="32" t="s">
        <v>20</v>
      </c>
      <c r="F182" s="232" t="s">
        <v>34</v>
      </c>
      <c r="G182" s="232"/>
      <c r="H182" s="232"/>
      <c r="I182" s="232"/>
      <c r="J182" s="232"/>
      <c r="K182" s="232"/>
      <c r="L182" s="60"/>
      <c r="M182" s="8"/>
      <c r="N182" s="8"/>
      <c r="O182" s="30"/>
      <c r="P182" s="30"/>
      <c r="Q182" s="30"/>
      <c r="R182" s="30"/>
      <c r="S182" s="30"/>
      <c r="T182" s="31"/>
      <c r="U182" s="31"/>
    </row>
    <row r="183" spans="2:21" ht="15">
      <c r="B183" s="36"/>
      <c r="C183" s="37"/>
      <c r="D183" s="34" t="s">
        <v>42</v>
      </c>
      <c r="E183" s="32" t="s">
        <v>20</v>
      </c>
      <c r="F183" s="35" t="str">
        <f>'Mini Volley Girls'!A18</f>
        <v>WM-15</v>
      </c>
      <c r="G183" s="35" t="str">
        <f>'Mini Volley Girls'!B18</f>
        <v>Mini Volley Girls</v>
      </c>
      <c r="H183" s="35" t="str">
        <f>'Mini Volley Girls'!C18</f>
        <v>FLEUR-DE-LYS</v>
      </c>
      <c r="I183" s="35" t="str">
        <f>'Mini Volley Girls'!D18</f>
        <v>PAOLA</v>
      </c>
      <c r="J183" s="35">
        <f>'Mini Volley Girls'!E18</f>
        <v>0</v>
      </c>
      <c r="K183" s="35">
        <f>'Mini Volley Girls'!F18</f>
        <v>2</v>
      </c>
      <c r="M183" s="8"/>
      <c r="N183" s="8"/>
      <c r="O183" s="30"/>
      <c r="P183" s="30"/>
      <c r="Q183" s="30"/>
      <c r="R183" s="30"/>
      <c r="S183" s="30"/>
      <c r="T183" s="31"/>
      <c r="U183" s="31"/>
    </row>
    <row r="184" spans="2:21" ht="15">
      <c r="B184" s="36"/>
      <c r="C184" s="37"/>
      <c r="D184" s="34" t="s">
        <v>42</v>
      </c>
      <c r="E184" s="32" t="s">
        <v>20</v>
      </c>
      <c r="F184" s="35" t="str">
        <f>'Mini Volley Girls'!A19</f>
        <v>WM-16</v>
      </c>
      <c r="G184" s="35" t="str">
        <f>'Mini Volley Girls'!B19</f>
        <v>Mini Volley Girls</v>
      </c>
      <c r="H184" s="35" t="str">
        <f>'Mini Volley Girls'!C19</f>
        <v>FLYERS</v>
      </c>
      <c r="I184" s="35" t="str">
        <f>'Mini Volley Girls'!D19</f>
        <v>SOUTHEND</v>
      </c>
      <c r="J184" s="35">
        <f>'Mini Volley Girls'!E19</f>
        <v>2</v>
      </c>
      <c r="K184" s="35">
        <f>'Mini Volley Girls'!F19</f>
        <v>0</v>
      </c>
      <c r="L184" s="60"/>
      <c r="M184" s="8"/>
      <c r="N184" s="8"/>
      <c r="O184" s="30"/>
      <c r="P184" s="30"/>
      <c r="Q184" s="30"/>
      <c r="R184" s="30"/>
      <c r="S184" s="30"/>
      <c r="T184" s="31"/>
      <c r="U184" s="31"/>
    </row>
    <row r="185" spans="2:21" ht="15">
      <c r="B185" s="36"/>
      <c r="C185" s="37"/>
      <c r="D185" s="34" t="s">
        <v>43</v>
      </c>
      <c r="E185" s="32" t="s">
        <v>20</v>
      </c>
      <c r="F185" s="35" t="str">
        <f>'Mini Volley Girls'!A15</f>
        <v>WM-12</v>
      </c>
      <c r="G185" s="35" t="str">
        <f>'Mini Volley Girls'!B15</f>
        <v>Mini Volley Girls</v>
      </c>
      <c r="H185" s="35" t="str">
        <f>'Mini Volley Girls'!C15</f>
        <v>PLAYVOLLEY</v>
      </c>
      <c r="I185" s="35" t="str">
        <f>'Mini Volley Girls'!D15</f>
        <v>FLYERS</v>
      </c>
      <c r="J185" s="35">
        <f>'Mini Volley Girls'!E15</f>
        <v>0</v>
      </c>
      <c r="K185" s="35">
        <f>'Mini Volley Girls'!F15</f>
        <v>2</v>
      </c>
      <c r="L185" s="60"/>
      <c r="M185" s="8"/>
      <c r="N185" s="8"/>
      <c r="O185" s="30"/>
      <c r="P185" s="30"/>
      <c r="Q185" s="30"/>
      <c r="R185" s="30"/>
      <c r="S185" s="30"/>
      <c r="T185" s="31"/>
      <c r="U185" s="31"/>
    </row>
    <row r="186" spans="2:21" ht="15">
      <c r="B186" s="36"/>
      <c r="C186" s="37"/>
      <c r="D186" s="34" t="s">
        <v>27</v>
      </c>
      <c r="E186" s="32" t="s">
        <v>20</v>
      </c>
      <c r="F186" s="35" t="str">
        <f>'Women National-Fr.Parnis Cup'!A6</f>
        <v>WC-03</v>
      </c>
      <c r="G186" s="35" t="str">
        <f>'Women National-Fr.Parnis Cup'!B6</f>
        <v>Women National (Fr.Parnis) Cup</v>
      </c>
      <c r="H186" s="35" t="str">
        <f>'Women National-Fr.Parnis Cup'!C6</f>
        <v>FLYERS</v>
      </c>
      <c r="I186" s="35" t="str">
        <f>'Women National-Fr.Parnis Cup'!D6</f>
        <v>FLYERS II</v>
      </c>
      <c r="J186" s="35">
        <f>'Women National-Fr.Parnis Cup'!E6</f>
        <v>3</v>
      </c>
      <c r="K186" s="35">
        <f>'Women National-Fr.Parnis Cup'!F6</f>
        <v>0</v>
      </c>
      <c r="L186" s="60"/>
      <c r="M186" s="8"/>
      <c r="N186" s="8"/>
      <c r="O186" s="30"/>
      <c r="P186" s="30"/>
      <c r="Q186" s="30"/>
      <c r="R186" s="30"/>
      <c r="S186" s="30"/>
      <c r="T186" s="31"/>
      <c r="U186" s="31"/>
    </row>
    <row r="187" spans="2:21" ht="15">
      <c r="B187" s="36"/>
      <c r="C187" s="37"/>
      <c r="D187" s="34" t="s">
        <v>28</v>
      </c>
      <c r="E187" s="32" t="s">
        <v>20</v>
      </c>
      <c r="F187" s="35" t="str">
        <f>'Women National-Fr.Parnis Cup'!A7</f>
        <v>WC-04</v>
      </c>
      <c r="G187" s="35" t="str">
        <f>'Women National-Fr.Parnis Cup'!B7</f>
        <v>Women National (Fr.Parnis) Cup</v>
      </c>
      <c r="H187" s="35" t="str">
        <f>'Women National-Fr.Parnis Cup'!C7</f>
        <v>PAOLA HIBS CANDY</v>
      </c>
      <c r="I187" s="35" t="str">
        <f>'Women National-Fr.Parnis Cup'!D7</f>
        <v>FLEUR-DE-LYS</v>
      </c>
      <c r="J187" s="35">
        <f>'Women National-Fr.Parnis Cup'!E7</f>
        <v>3</v>
      </c>
      <c r="K187" s="35">
        <f>'Women National-Fr.Parnis Cup'!F7</f>
        <v>0</v>
      </c>
      <c r="L187" s="60"/>
      <c r="M187" s="8"/>
      <c r="N187" s="8"/>
      <c r="O187" s="30"/>
      <c r="P187" s="30"/>
      <c r="Q187" s="30"/>
      <c r="R187" s="30"/>
      <c r="S187" s="30"/>
      <c r="T187" s="31"/>
      <c r="U187" s="31"/>
    </row>
    <row r="188" spans="2:21" ht="15">
      <c r="B188" s="36"/>
      <c r="C188" s="73"/>
      <c r="D188" s="34" t="s">
        <v>35</v>
      </c>
      <c r="E188" s="32" t="s">
        <v>20</v>
      </c>
      <c r="F188" s="35" t="str">
        <f>'Men National-Fr.Parnis Cup'!A4</f>
        <v>MC-01</v>
      </c>
      <c r="G188" s="35" t="str">
        <f>'Men National-Fr.Parnis Cup'!B4</f>
        <v>Men National (Fr.Parnis) Cup</v>
      </c>
      <c r="H188" s="35" t="str">
        <f>'Men National-Fr.Parnis Cup'!C4</f>
        <v>SLIEMA</v>
      </c>
      <c r="I188" s="35" t="str">
        <f>'Men National-Fr.Parnis Cup'!D4</f>
        <v>DEFENDERS ALOYSIANS</v>
      </c>
      <c r="J188" s="35">
        <f>'Men National-Fr.Parnis Cup'!E4</f>
        <v>1</v>
      </c>
      <c r="K188" s="35">
        <f>'Men National-Fr.Parnis Cup'!F4</f>
        <v>3</v>
      </c>
      <c r="L188" s="60"/>
      <c r="M188" s="8"/>
      <c r="N188" s="8"/>
      <c r="O188" s="30"/>
      <c r="P188" s="30"/>
      <c r="Q188" s="30"/>
      <c r="R188" s="30"/>
      <c r="S188" s="30"/>
      <c r="T188" s="31"/>
      <c r="U188" s="31"/>
    </row>
    <row r="189" spans="4:21" ht="15">
      <c r="D189" s="45"/>
      <c r="G189" s="4"/>
      <c r="I189" s="5"/>
      <c r="K189" s="63"/>
      <c r="L189" s="60"/>
      <c r="M189" s="8"/>
      <c r="N189" s="8"/>
      <c r="O189" s="30"/>
      <c r="P189" s="30"/>
      <c r="Q189" s="30"/>
      <c r="R189" s="30"/>
      <c r="S189" s="30"/>
      <c r="T189" s="31"/>
      <c r="U189" s="31"/>
    </row>
    <row r="190" spans="2:21" ht="26.25">
      <c r="B190" s="230" t="s">
        <v>56</v>
      </c>
      <c r="C190" s="230"/>
      <c r="D190" s="230"/>
      <c r="E190" s="230"/>
      <c r="F190" s="230"/>
      <c r="G190" s="230"/>
      <c r="H190" s="230"/>
      <c r="I190" s="230"/>
      <c r="J190" s="230"/>
      <c r="K190" s="230"/>
      <c r="L190" s="60"/>
      <c r="M190" s="8"/>
      <c r="N190" s="8"/>
      <c r="O190" s="30"/>
      <c r="P190" s="30"/>
      <c r="Q190" s="30"/>
      <c r="R190" s="30"/>
      <c r="S190" s="30"/>
      <c r="T190" s="31"/>
      <c r="U190" s="31"/>
    </row>
    <row r="191" spans="4:21" ht="15">
      <c r="D191" s="45"/>
      <c r="G191" s="4"/>
      <c r="I191" s="5"/>
      <c r="K191" s="63"/>
      <c r="L191" s="60"/>
      <c r="M191" s="8"/>
      <c r="N191" s="8"/>
      <c r="O191" s="30"/>
      <c r="P191" s="30"/>
      <c r="Q191" s="30"/>
      <c r="R191" s="30"/>
      <c r="S191" s="30"/>
      <c r="T191" s="31"/>
      <c r="U191" s="31"/>
    </row>
    <row r="192" spans="2:21" ht="15">
      <c r="B192" s="40" t="s">
        <v>22</v>
      </c>
      <c r="C192" s="41">
        <v>40214</v>
      </c>
      <c r="D192" s="42" t="s">
        <v>13</v>
      </c>
      <c r="E192" s="40" t="s">
        <v>20</v>
      </c>
      <c r="F192" s="43" t="str">
        <f>'Senior Women Div 1'!A25</f>
        <v>WF-22</v>
      </c>
      <c r="G192" s="43" t="str">
        <f>'Senior Women Div 1'!B25</f>
        <v>Senior Women 1st Div</v>
      </c>
      <c r="H192" s="43" t="str">
        <f>'Senior Women Div 1'!C25</f>
        <v>FLYERS DEPIRO</v>
      </c>
      <c r="I192" s="43" t="str">
        <f>'Senior Women Div 1'!D25</f>
        <v>PLAYVOLLEY STARS</v>
      </c>
      <c r="J192" s="43">
        <f>'Senior Women Div 1'!E25</f>
        <v>3</v>
      </c>
      <c r="K192" s="43">
        <f>'Senior Women Div 1'!F25</f>
        <v>0</v>
      </c>
      <c r="M192" s="8"/>
      <c r="N192" s="8"/>
      <c r="O192" s="30"/>
      <c r="P192" s="30"/>
      <c r="Q192" s="30"/>
      <c r="R192" s="30"/>
      <c r="S192" s="30"/>
      <c r="T192" s="31"/>
      <c r="U192" s="31"/>
    </row>
    <row r="193" spans="2:21" ht="7.5" customHeight="1">
      <c r="B193" s="49"/>
      <c r="C193" s="49"/>
      <c r="D193" s="50"/>
      <c r="E193" s="49"/>
      <c r="F193" s="49"/>
      <c r="G193" s="70"/>
      <c r="H193" s="70"/>
      <c r="I193" s="71"/>
      <c r="J193" s="71"/>
      <c r="K193" s="82"/>
      <c r="L193" s="60"/>
      <c r="M193" s="8"/>
      <c r="N193" s="8"/>
      <c r="O193" s="30"/>
      <c r="P193" s="30"/>
      <c r="Q193" s="30"/>
      <c r="R193" s="30"/>
      <c r="S193" s="30"/>
      <c r="T193" s="31"/>
      <c r="U193" s="31"/>
    </row>
    <row r="194" spans="2:21" ht="15">
      <c r="B194" s="40" t="s">
        <v>24</v>
      </c>
      <c r="C194" s="41">
        <v>40215</v>
      </c>
      <c r="D194" s="88" t="s">
        <v>36</v>
      </c>
      <c r="E194" s="40" t="s">
        <v>20</v>
      </c>
      <c r="F194" s="234" t="s">
        <v>38</v>
      </c>
      <c r="G194" s="234"/>
      <c r="H194" s="234"/>
      <c r="I194" s="234"/>
      <c r="J194" s="234"/>
      <c r="K194" s="234"/>
      <c r="L194" s="60"/>
      <c r="M194" s="8"/>
      <c r="N194" s="8"/>
      <c r="O194" s="30"/>
      <c r="P194" s="30"/>
      <c r="Q194" s="30"/>
      <c r="R194" s="30"/>
      <c r="S194" s="30"/>
      <c r="T194" s="31"/>
      <c r="U194" s="31"/>
    </row>
    <row r="195" spans="2:21" ht="15">
      <c r="B195" s="61"/>
      <c r="C195" s="62"/>
      <c r="D195" s="42" t="s">
        <v>25</v>
      </c>
      <c r="E195" s="89" t="s">
        <v>20</v>
      </c>
      <c r="F195" s="227" t="s">
        <v>57</v>
      </c>
      <c r="G195" s="227"/>
      <c r="H195" s="227"/>
      <c r="I195" s="227"/>
      <c r="J195" s="227"/>
      <c r="K195" s="227"/>
      <c r="L195" s="60"/>
      <c r="M195" s="8"/>
      <c r="N195" s="8"/>
      <c r="O195" s="30"/>
      <c r="P195" s="30"/>
      <c r="Q195" s="30"/>
      <c r="R195" s="30"/>
      <c r="S195" s="30"/>
      <c r="T195" s="31"/>
      <c r="U195" s="31"/>
    </row>
    <row r="196" spans="2:21" ht="15">
      <c r="B196" s="61"/>
      <c r="C196" s="61"/>
      <c r="D196" s="69"/>
      <c r="E196" s="49"/>
      <c r="F196" s="49"/>
      <c r="G196" s="49"/>
      <c r="H196" s="70"/>
      <c r="I196" s="70"/>
      <c r="J196" s="71"/>
      <c r="K196" s="72"/>
      <c r="L196" s="60"/>
      <c r="M196" s="8"/>
      <c r="N196" s="8"/>
      <c r="O196" s="30"/>
      <c r="P196" s="30"/>
      <c r="Q196" s="30"/>
      <c r="R196" s="30"/>
      <c r="S196" s="30"/>
      <c r="T196" s="31"/>
      <c r="U196" s="31"/>
    </row>
    <row r="197" spans="2:21" ht="15">
      <c r="B197" s="40" t="s">
        <v>30</v>
      </c>
      <c r="C197" s="41">
        <v>40216</v>
      </c>
      <c r="D197" s="42" t="s">
        <v>33</v>
      </c>
      <c r="E197" s="40" t="s">
        <v>20</v>
      </c>
      <c r="F197" s="232" t="s">
        <v>34</v>
      </c>
      <c r="G197" s="232"/>
      <c r="H197" s="232"/>
      <c r="I197" s="232"/>
      <c r="J197" s="232"/>
      <c r="K197" s="232"/>
      <c r="L197" s="60"/>
      <c r="M197" s="8"/>
      <c r="N197" s="8"/>
      <c r="O197" s="30"/>
      <c r="P197" s="30"/>
      <c r="Q197" s="30"/>
      <c r="R197" s="30"/>
      <c r="S197" s="30"/>
      <c r="T197" s="31"/>
      <c r="U197" s="31"/>
    </row>
    <row r="198" spans="2:21" ht="15">
      <c r="B198" s="61"/>
      <c r="C198" s="62"/>
      <c r="D198" s="42" t="s">
        <v>43</v>
      </c>
      <c r="E198" s="40" t="s">
        <v>20</v>
      </c>
      <c r="F198" s="43" t="str">
        <f>'Mini Volley Girls'!A21</f>
        <v>WM-18</v>
      </c>
      <c r="G198" s="43" t="str">
        <f>'Mini Volley Girls'!B21</f>
        <v>Mini Volley Girls</v>
      </c>
      <c r="H198" s="43" t="str">
        <f>'Mini Volley Girls'!C21</f>
        <v>PLAYVOLLEY</v>
      </c>
      <c r="I198" s="43" t="str">
        <f>'Mini Volley Girls'!D21</f>
        <v>FLEUR-DE-LYS</v>
      </c>
      <c r="J198" s="43">
        <f>'Mini Volley Girls'!E21</f>
        <v>2</v>
      </c>
      <c r="K198" s="43">
        <f>'Mini Volley Girls'!F21</f>
        <v>1</v>
      </c>
      <c r="L198" s="60"/>
      <c r="M198" s="8"/>
      <c r="N198" s="8"/>
      <c r="O198" s="30"/>
      <c r="P198" s="30"/>
      <c r="Q198" s="30"/>
      <c r="R198" s="30"/>
      <c r="S198" s="30"/>
      <c r="T198" s="31"/>
      <c r="U198" s="31"/>
    </row>
    <row r="199" spans="2:21" ht="15">
      <c r="B199" s="61"/>
      <c r="C199" s="62"/>
      <c r="D199" s="42" t="s">
        <v>27</v>
      </c>
      <c r="E199" s="40" t="s">
        <v>20</v>
      </c>
      <c r="F199" s="43" t="str">
        <f>'Senior Women Div 1'!A26</f>
        <v>WF-23</v>
      </c>
      <c r="G199" s="43" t="str">
        <f>'Senior Women Div 1'!B26</f>
        <v>Senior Women 1st Div</v>
      </c>
      <c r="H199" s="43" t="str">
        <f>'Senior Women Div 1'!C26</f>
        <v>PLAYVOLLEY GALAXY</v>
      </c>
      <c r="I199" s="43" t="str">
        <f>'Senior Women Div 1'!D26</f>
        <v>FLEUR-DE-LYS</v>
      </c>
      <c r="J199" s="43">
        <f>'Senior Women Div 1'!E26</f>
        <v>0</v>
      </c>
      <c r="K199" s="43">
        <f>'Senior Women Div 1'!F26</f>
        <v>3</v>
      </c>
      <c r="L199" s="60"/>
      <c r="M199" s="8"/>
      <c r="N199" s="8"/>
      <c r="O199" s="30"/>
      <c r="P199" s="30"/>
      <c r="Q199" s="30"/>
      <c r="R199" s="30"/>
      <c r="S199" s="30"/>
      <c r="T199" s="31"/>
      <c r="U199" s="31"/>
    </row>
    <row r="200" spans="2:21" ht="15">
      <c r="B200" s="61"/>
      <c r="C200" s="62"/>
      <c r="D200" s="42" t="s">
        <v>28</v>
      </c>
      <c r="E200" s="40" t="s">
        <v>20</v>
      </c>
      <c r="F200" s="43" t="str">
        <f>'Senior Women Div 1'!A27</f>
        <v>WF-24</v>
      </c>
      <c r="G200" s="43" t="str">
        <f>'Senior Women Div 1'!B27</f>
        <v>Senior Women 1st Div</v>
      </c>
      <c r="H200" s="43" t="str">
        <f>'Senior Women Div 1'!C27</f>
        <v>SOUTHEND</v>
      </c>
      <c r="I200" s="43" t="str">
        <f>'Senior Women Div 1'!D27</f>
        <v>PAOLA HIBS CANDY</v>
      </c>
      <c r="J200" s="43">
        <f>'Senior Women Div 1'!E27</f>
        <v>0</v>
      </c>
      <c r="K200" s="43">
        <f>'Senior Women Div 1'!F27</f>
        <v>3</v>
      </c>
      <c r="L200" s="60"/>
      <c r="M200" s="8"/>
      <c r="N200" s="8"/>
      <c r="O200" s="30"/>
      <c r="P200" s="30"/>
      <c r="Q200" s="30"/>
      <c r="R200" s="30"/>
      <c r="S200" s="30"/>
      <c r="T200" s="31"/>
      <c r="U200" s="31"/>
    </row>
    <row r="201" spans="2:21" ht="15">
      <c r="B201" s="61"/>
      <c r="C201" s="79"/>
      <c r="D201" s="42" t="s">
        <v>35</v>
      </c>
      <c r="E201" s="40" t="s">
        <v>20</v>
      </c>
      <c r="F201" s="43" t="str">
        <f>'Senior Men'!A12</f>
        <v>M-09</v>
      </c>
      <c r="G201" s="43" t="str">
        <f>'Senior Men'!B12</f>
        <v>Senior Men</v>
      </c>
      <c r="H201" s="43" t="str">
        <f>'Senior Men'!C12</f>
        <v>VALLETTA MAPEI</v>
      </c>
      <c r="I201" s="43" t="str">
        <f>'Senior Men'!D12</f>
        <v>SLIEMA</v>
      </c>
      <c r="J201" s="43">
        <f>'Senior Men'!E12</f>
        <v>3</v>
      </c>
      <c r="K201" s="43">
        <f>'Senior Men'!F12</f>
        <v>0</v>
      </c>
      <c r="L201" s="60" t="s">
        <v>58</v>
      </c>
      <c r="M201" s="8"/>
      <c r="N201" s="8"/>
      <c r="O201" s="30"/>
      <c r="P201" s="30"/>
      <c r="Q201" s="30"/>
      <c r="R201" s="30"/>
      <c r="S201" s="30"/>
      <c r="T201" s="31"/>
      <c r="U201" s="31"/>
    </row>
    <row r="202" spans="4:21" ht="15">
      <c r="D202" s="45"/>
      <c r="G202" s="4"/>
      <c r="I202" s="5"/>
      <c r="K202" s="63"/>
      <c r="L202" s="60"/>
      <c r="M202" s="8"/>
      <c r="N202" s="8"/>
      <c r="O202" s="30"/>
      <c r="P202" s="30"/>
      <c r="Q202" s="30"/>
      <c r="R202" s="30"/>
      <c r="S202" s="30"/>
      <c r="T202" s="31"/>
      <c r="U202" s="31"/>
    </row>
    <row r="203" spans="2:21" ht="15">
      <c r="B203" s="32" t="s">
        <v>24</v>
      </c>
      <c r="C203" s="33">
        <v>40222</v>
      </c>
      <c r="D203" s="34" t="s">
        <v>36</v>
      </c>
      <c r="E203" s="32" t="s">
        <v>20</v>
      </c>
      <c r="F203" s="232" t="s">
        <v>38</v>
      </c>
      <c r="G203" s="232"/>
      <c r="H203" s="232"/>
      <c r="I203" s="232"/>
      <c r="J203" s="232"/>
      <c r="K203" s="232"/>
      <c r="L203" s="60"/>
      <c r="M203" s="8"/>
      <c r="N203" s="8"/>
      <c r="O203" s="30"/>
      <c r="P203" s="30"/>
      <c r="Q203" s="30"/>
      <c r="R203" s="30"/>
      <c r="S203" s="30"/>
      <c r="T203" s="31"/>
      <c r="U203" s="31"/>
    </row>
    <row r="204" spans="2:21" ht="15">
      <c r="B204" s="65"/>
      <c r="C204" s="65"/>
      <c r="D204" s="34" t="s">
        <v>35</v>
      </c>
      <c r="E204" s="32" t="s">
        <v>20</v>
      </c>
      <c r="F204" s="35" t="str">
        <f>'Senior Women Div 2'!A28</f>
        <v>WN-25</v>
      </c>
      <c r="G204" s="35" t="str">
        <f>'Senior Women Div 2'!B28</f>
        <v>Senior Women 2nd Div</v>
      </c>
      <c r="H204" s="35" t="str">
        <f>'Senior Women Div 2'!C28</f>
        <v>BIRKIRKARA</v>
      </c>
      <c r="I204" s="35" t="str">
        <f>'Senior Women Div 2'!D28</f>
        <v>MELLIEHA BULLETS</v>
      </c>
      <c r="J204" s="35">
        <f>'Senior Women Div 2'!E28</f>
        <v>3</v>
      </c>
      <c r="K204" s="35">
        <f>'Senior Women Div 2'!F28</f>
        <v>0</v>
      </c>
      <c r="M204" s="8"/>
      <c r="N204" s="8"/>
      <c r="O204" s="30"/>
      <c r="P204" s="30"/>
      <c r="Q204" s="30"/>
      <c r="R204" s="30"/>
      <c r="S204" s="30"/>
      <c r="T204" s="31"/>
      <c r="U204" s="31"/>
    </row>
    <row r="205" spans="2:21" ht="7.5" customHeight="1">
      <c r="B205" s="36"/>
      <c r="C205" s="36"/>
      <c r="D205" s="64"/>
      <c r="E205" s="65"/>
      <c r="F205" s="65"/>
      <c r="G205" s="65"/>
      <c r="H205" s="66"/>
      <c r="I205" s="66"/>
      <c r="J205" s="67"/>
      <c r="K205" s="68"/>
      <c r="L205" s="60"/>
      <c r="M205" s="8"/>
      <c r="N205" s="8"/>
      <c r="O205" s="30"/>
      <c r="P205" s="30"/>
      <c r="Q205" s="30"/>
      <c r="R205" s="30"/>
      <c r="S205" s="30"/>
      <c r="T205" s="31"/>
      <c r="U205" s="31"/>
    </row>
    <row r="206" spans="2:21" ht="15">
      <c r="B206" s="32" t="s">
        <v>30</v>
      </c>
      <c r="C206" s="33">
        <v>40223</v>
      </c>
      <c r="D206" s="34" t="s">
        <v>33</v>
      </c>
      <c r="E206" s="32" t="s">
        <v>20</v>
      </c>
      <c r="F206" s="232" t="s">
        <v>34</v>
      </c>
      <c r="G206" s="232"/>
      <c r="H206" s="232"/>
      <c r="I206" s="232"/>
      <c r="J206" s="232"/>
      <c r="K206" s="232"/>
      <c r="L206" s="60"/>
      <c r="M206" s="8"/>
      <c r="N206" s="8"/>
      <c r="O206" s="30"/>
      <c r="P206" s="30"/>
      <c r="Q206" s="30"/>
      <c r="R206" s="30"/>
      <c r="S206" s="30"/>
      <c r="T206" s="31"/>
      <c r="U206" s="31"/>
    </row>
    <row r="207" spans="2:21" ht="15">
      <c r="B207" s="36"/>
      <c r="C207" s="37"/>
      <c r="D207" s="34" t="s">
        <v>42</v>
      </c>
      <c r="E207" s="32" t="s">
        <v>20</v>
      </c>
      <c r="F207" s="35" t="str">
        <f>'Mini Volley Girls'!A20</f>
        <v>WM-17</v>
      </c>
      <c r="G207" s="35" t="str">
        <f>'Mini Volley Girls'!B20</f>
        <v>Mini Volley Girls</v>
      </c>
      <c r="H207" s="35" t="str">
        <f>'Mini Volley Girls'!C20</f>
        <v>SOUTHEND</v>
      </c>
      <c r="I207" s="35" t="str">
        <f>'Mini Volley Girls'!D20</f>
        <v>PAOLA</v>
      </c>
      <c r="J207" s="35">
        <f>'Mini Volley Girls'!E20</f>
        <v>0</v>
      </c>
      <c r="K207" s="35">
        <f>'Mini Volley Girls'!F20</f>
        <v>2</v>
      </c>
      <c r="L207" s="60"/>
      <c r="M207" s="8"/>
      <c r="N207" s="8"/>
      <c r="O207" s="30"/>
      <c r="P207" s="30"/>
      <c r="Q207" s="30"/>
      <c r="R207" s="30"/>
      <c r="S207" s="30"/>
      <c r="T207" s="31"/>
      <c r="U207" s="31"/>
    </row>
    <row r="208" spans="2:21" ht="15">
      <c r="B208" s="36"/>
      <c r="C208" s="37"/>
      <c r="D208" s="34" t="s">
        <v>27</v>
      </c>
      <c r="E208" s="32" t="s">
        <v>20</v>
      </c>
      <c r="F208" s="35" t="str">
        <f>'Senior Women Div 2'!A29</f>
        <v>WN-26</v>
      </c>
      <c r="G208" s="35" t="str">
        <f>'Senior Women Div 2'!B29</f>
        <v>Senior Women 2nd Div</v>
      </c>
      <c r="H208" s="35" t="str">
        <f>'Senior Women Div 2'!C29</f>
        <v>FLYERS DEPIRO II</v>
      </c>
      <c r="I208" s="35" t="str">
        <f>'Senior Women Div 2'!D29</f>
        <v>PAOLA U18</v>
      </c>
      <c r="J208" s="35">
        <f>'Senior Women Div 2'!E29</f>
        <v>3</v>
      </c>
      <c r="K208" s="35">
        <f>'Senior Women Div 2'!F29</f>
        <v>0</v>
      </c>
      <c r="L208" s="60"/>
      <c r="M208" s="8"/>
      <c r="N208" s="8"/>
      <c r="O208" s="30"/>
      <c r="P208" s="30"/>
      <c r="Q208" s="30"/>
      <c r="R208" s="30"/>
      <c r="S208" s="30"/>
      <c r="T208" s="31"/>
      <c r="U208" s="31"/>
    </row>
    <row r="209" spans="2:21" ht="15">
      <c r="B209" s="36"/>
      <c r="C209" s="37"/>
      <c r="D209" s="34" t="s">
        <v>28</v>
      </c>
      <c r="E209" s="32" t="s">
        <v>20</v>
      </c>
      <c r="F209" s="35"/>
      <c r="G209" s="35"/>
      <c r="H209" s="35"/>
      <c r="I209" s="35"/>
      <c r="J209" s="35"/>
      <c r="K209" s="35"/>
      <c r="L209" s="60"/>
      <c r="M209" s="8"/>
      <c r="N209" s="8"/>
      <c r="O209" s="30"/>
      <c r="P209" s="30"/>
      <c r="Q209" s="30"/>
      <c r="R209" s="30"/>
      <c r="S209" s="30"/>
      <c r="T209" s="31"/>
      <c r="U209" s="31"/>
    </row>
    <row r="210" spans="2:21" ht="15">
      <c r="B210" s="36"/>
      <c r="C210" s="73"/>
      <c r="D210" s="34" t="s">
        <v>35</v>
      </c>
      <c r="E210" s="32" t="s">
        <v>20</v>
      </c>
      <c r="F210" s="35" t="str">
        <f>'Men National-Fr.Parnis Cup'!A5</f>
        <v>MC-02</v>
      </c>
      <c r="G210" s="35" t="str">
        <f>'Men National-Fr.Parnis Cup'!B5</f>
        <v>Men National (Fr.Parnis) Cup</v>
      </c>
      <c r="H210" s="35" t="str">
        <f>'Men National-Fr.Parnis Cup'!C5</f>
        <v>VALLETTA MAPEI</v>
      </c>
      <c r="I210" s="35" t="str">
        <f>'Men National-Fr.Parnis Cup'!D5</f>
        <v>BIRKIRKARA</v>
      </c>
      <c r="J210" s="35">
        <f>'Men National-Fr.Parnis Cup'!E5</f>
        <v>3</v>
      </c>
      <c r="K210" s="35">
        <f>'Men National-Fr.Parnis Cup'!F5</f>
        <v>0</v>
      </c>
      <c r="L210" s="60"/>
      <c r="M210" s="8"/>
      <c r="N210" s="8"/>
      <c r="O210" s="30"/>
      <c r="P210" s="30"/>
      <c r="Q210" s="30"/>
      <c r="R210" s="30"/>
      <c r="S210" s="30"/>
      <c r="T210" s="31"/>
      <c r="U210" s="31"/>
    </row>
    <row r="211" spans="4:21" ht="15">
      <c r="D211" s="45"/>
      <c r="G211" s="4"/>
      <c r="I211" s="5"/>
      <c r="K211" s="63"/>
      <c r="L211" s="60"/>
      <c r="M211" s="8"/>
      <c r="N211" s="8"/>
      <c r="O211" s="30"/>
      <c r="P211" s="30"/>
      <c r="Q211" s="30"/>
      <c r="R211" s="30"/>
      <c r="S211" s="30"/>
      <c r="T211" s="31"/>
      <c r="U211" s="31"/>
    </row>
    <row r="212" spans="2:21" ht="15">
      <c r="B212" s="40" t="s">
        <v>24</v>
      </c>
      <c r="C212" s="41">
        <v>40229</v>
      </c>
      <c r="D212" s="42" t="s">
        <v>36</v>
      </c>
      <c r="E212" s="40" t="s">
        <v>20</v>
      </c>
      <c r="F212" s="232" t="s">
        <v>38</v>
      </c>
      <c r="G212" s="232"/>
      <c r="H212" s="232"/>
      <c r="I212" s="232"/>
      <c r="J212" s="232"/>
      <c r="K212" s="232"/>
      <c r="L212" s="60"/>
      <c r="M212" s="8"/>
      <c r="N212" s="8"/>
      <c r="O212" s="30"/>
      <c r="P212" s="30"/>
      <c r="Q212" s="30"/>
      <c r="R212" s="30"/>
      <c r="S212" s="30"/>
      <c r="T212" s="31"/>
      <c r="U212" s="31"/>
    </row>
    <row r="213" spans="2:21" ht="15">
      <c r="B213" s="49"/>
      <c r="C213" s="49"/>
      <c r="D213" s="88" t="s">
        <v>39</v>
      </c>
      <c r="E213" s="90" t="s">
        <v>20</v>
      </c>
      <c r="F213" s="91" t="str">
        <f>'Senior Women Div 1'!A28</f>
        <v>WF-25</v>
      </c>
      <c r="G213" s="91" t="str">
        <f>'Senior Women Div 1'!B28</f>
        <v>Senior Women 1st Div</v>
      </c>
      <c r="H213" s="91" t="str">
        <f>'Senior Women Div 1'!C28</f>
        <v>SOUTHEND</v>
      </c>
      <c r="I213" s="91" t="str">
        <f>'Senior Women Div 1'!D28</f>
        <v>PLAYVOLLEY GALAXY</v>
      </c>
      <c r="J213" s="91">
        <f>'Senior Women Div 1'!E28</f>
        <v>3</v>
      </c>
      <c r="K213" s="91">
        <f>'Senior Women Div 1'!F28</f>
        <v>0</v>
      </c>
      <c r="M213" s="8"/>
      <c r="N213" s="8"/>
      <c r="O213" s="30"/>
      <c r="P213" s="30"/>
      <c r="Q213" s="30"/>
      <c r="R213" s="30"/>
      <c r="S213" s="30"/>
      <c r="T213" s="31"/>
      <c r="U213" s="31"/>
    </row>
    <row r="214" spans="2:21" ht="15">
      <c r="B214" s="49"/>
      <c r="C214" s="49"/>
      <c r="D214" s="42" t="s">
        <v>45</v>
      </c>
      <c r="E214" s="40" t="s">
        <v>20</v>
      </c>
      <c r="F214" s="43" t="str">
        <f>'Senior Women Div 2'!A19</f>
        <v>WN-16</v>
      </c>
      <c r="G214" s="43" t="str">
        <f>'Senior Women Div 2'!B19</f>
        <v>Senior Women 2nd Div</v>
      </c>
      <c r="H214" s="43" t="str">
        <f>'Senior Women Div 2'!C19</f>
        <v>TGIF</v>
      </c>
      <c r="I214" s="43" t="str">
        <f>'Senior Women Div 2'!D19</f>
        <v>BIRKIRKARA</v>
      </c>
      <c r="J214" s="43">
        <f>'Senior Women Div 2'!E19</f>
        <v>0</v>
      </c>
      <c r="K214" s="43">
        <f>'Senior Women Div 2'!F19</f>
        <v>3</v>
      </c>
      <c r="L214" s="60"/>
      <c r="M214" s="8"/>
      <c r="N214" s="8"/>
      <c r="O214" s="30"/>
      <c r="P214" s="30"/>
      <c r="Q214" s="30"/>
      <c r="R214" s="30"/>
      <c r="S214" s="30"/>
      <c r="T214" s="31"/>
      <c r="U214" s="31"/>
    </row>
    <row r="215" spans="2:21" ht="7.5" customHeight="1">
      <c r="B215" s="61"/>
      <c r="C215" s="61"/>
      <c r="D215" s="69"/>
      <c r="E215" s="49"/>
      <c r="F215" s="49"/>
      <c r="G215" s="49"/>
      <c r="H215" s="70"/>
      <c r="I215" s="70"/>
      <c r="J215" s="71"/>
      <c r="K215" s="72"/>
      <c r="L215" s="60"/>
      <c r="M215" s="8"/>
      <c r="N215" s="8"/>
      <c r="O215" s="30"/>
      <c r="P215" s="30"/>
      <c r="Q215" s="30"/>
      <c r="R215" s="30"/>
      <c r="S215" s="30"/>
      <c r="T215" s="31"/>
      <c r="U215" s="31"/>
    </row>
    <row r="216" spans="2:21" ht="15">
      <c r="B216" s="40" t="s">
        <v>30</v>
      </c>
      <c r="C216" s="41">
        <v>40230</v>
      </c>
      <c r="D216" s="42" t="s">
        <v>33</v>
      </c>
      <c r="E216" s="40" t="s">
        <v>20</v>
      </c>
      <c r="F216" s="232" t="s">
        <v>34</v>
      </c>
      <c r="G216" s="232"/>
      <c r="H216" s="232"/>
      <c r="I216" s="232"/>
      <c r="J216" s="232"/>
      <c r="K216" s="232"/>
      <c r="L216" s="60"/>
      <c r="M216" s="8"/>
      <c r="N216" s="8"/>
      <c r="O216" s="30"/>
      <c r="P216" s="30"/>
      <c r="Q216" s="30"/>
      <c r="R216" s="30"/>
      <c r="S216" s="30"/>
      <c r="T216" s="31"/>
      <c r="U216" s="31"/>
    </row>
    <row r="217" spans="2:21" ht="15">
      <c r="B217" s="61"/>
      <c r="C217" s="62"/>
      <c r="D217" s="42" t="s">
        <v>42</v>
      </c>
      <c r="E217" s="40" t="s">
        <v>20</v>
      </c>
      <c r="F217" s="43" t="str">
        <f>'Mini Volley Girls'!A22</f>
        <v>WM-19</v>
      </c>
      <c r="G217" s="43" t="str">
        <f>'Mini Volley Girls'!B22</f>
        <v>Mini Volley Girls</v>
      </c>
      <c r="H217" s="43" t="str">
        <f>'Mini Volley Girls'!C22</f>
        <v>SOUTHEND</v>
      </c>
      <c r="I217" s="43" t="str">
        <f>'Mini Volley Girls'!D22</f>
        <v>PLAYVOLLEY</v>
      </c>
      <c r="J217" s="43">
        <f>'Mini Volley Girls'!E22</f>
        <v>2</v>
      </c>
      <c r="K217" s="43">
        <f>'Mini Volley Girls'!F22</f>
        <v>1</v>
      </c>
      <c r="L217" s="60"/>
      <c r="M217" s="8"/>
      <c r="N217" s="8"/>
      <c r="O217" s="30"/>
      <c r="P217" s="30"/>
      <c r="Q217" s="30"/>
      <c r="R217" s="30"/>
      <c r="S217" s="30"/>
      <c r="T217" s="31"/>
      <c r="U217" s="31"/>
    </row>
    <row r="218" spans="2:21" ht="15">
      <c r="B218" s="61"/>
      <c r="C218" s="62"/>
      <c r="D218" s="42" t="s">
        <v>43</v>
      </c>
      <c r="E218" s="40" t="s">
        <v>20</v>
      </c>
      <c r="F218" s="43" t="str">
        <f>'Mini Volley Girls'!A23</f>
        <v>WM-20</v>
      </c>
      <c r="G218" s="43" t="str">
        <f>'Mini Volley Girls'!B23</f>
        <v>Mini Volley Girls</v>
      </c>
      <c r="H218" s="43" t="str">
        <f>'Mini Volley Girls'!C23</f>
        <v>PAOLA</v>
      </c>
      <c r="I218" s="43" t="str">
        <f>'Mini Volley Girls'!D23</f>
        <v>FLYERS</v>
      </c>
      <c r="J218" s="43">
        <f>'Mini Volley Girls'!E23</f>
        <v>1</v>
      </c>
      <c r="K218" s="43">
        <f>'Mini Volley Girls'!F23</f>
        <v>2</v>
      </c>
      <c r="L218" s="60"/>
      <c r="M218" s="8"/>
      <c r="N218" s="8"/>
      <c r="O218" s="30"/>
      <c r="P218" s="30"/>
      <c r="Q218" s="30"/>
      <c r="R218" s="30"/>
      <c r="S218" s="30"/>
      <c r="T218" s="31"/>
      <c r="U218" s="31"/>
    </row>
    <row r="219" spans="2:21" ht="15">
      <c r="B219" s="61"/>
      <c r="C219" s="62"/>
      <c r="D219" s="42" t="s">
        <v>43</v>
      </c>
      <c r="E219" s="40" t="s">
        <v>20</v>
      </c>
      <c r="F219" s="43" t="str">
        <f>'Mini Volley Girls'!A14</f>
        <v>WM-11</v>
      </c>
      <c r="G219" s="43" t="str">
        <f>'Mini Volley Girls'!B14</f>
        <v>Mini Volley Girls</v>
      </c>
      <c r="H219" s="43" t="str">
        <f>'Mini Volley Girls'!C14</f>
        <v>SOUTHEND</v>
      </c>
      <c r="I219" s="43" t="str">
        <f>'Mini Volley Girls'!D14</f>
        <v>FLEUR-DE-LYS</v>
      </c>
      <c r="J219" s="43">
        <f>'Mini Volley Girls'!E14</f>
        <v>0</v>
      </c>
      <c r="K219" s="43">
        <f>'Mini Volley Girls'!F14</f>
        <v>2</v>
      </c>
      <c r="L219" s="60"/>
      <c r="M219" s="8"/>
      <c r="N219" s="8"/>
      <c r="O219" s="30"/>
      <c r="P219" s="30"/>
      <c r="Q219" s="30"/>
      <c r="R219" s="30"/>
      <c r="S219" s="30"/>
      <c r="T219" s="31"/>
      <c r="U219" s="31"/>
    </row>
    <row r="220" spans="2:21" ht="15">
      <c r="B220" s="61"/>
      <c r="C220" s="62"/>
      <c r="D220" s="42" t="s">
        <v>27</v>
      </c>
      <c r="E220" s="40" t="s">
        <v>20</v>
      </c>
      <c r="F220" s="43" t="str">
        <f>'Senior Women Div 1'!A29</f>
        <v>WF-26</v>
      </c>
      <c r="G220" s="43" t="str">
        <f>'Senior Women Div 1'!B29</f>
        <v>Senior Women 1st Div</v>
      </c>
      <c r="H220" s="43" t="str">
        <f>'Senior Women Div 1'!C29</f>
        <v>FLEUR-DE-LYS</v>
      </c>
      <c r="I220" s="43" t="str">
        <f>'Senior Women Div 1'!D29</f>
        <v>PLAYVOLLEY STARS</v>
      </c>
      <c r="J220" s="43">
        <f>'Senior Women Div 1'!E29</f>
        <v>3</v>
      </c>
      <c r="K220" s="43">
        <f>'Senior Women Div 1'!F29</f>
        <v>0</v>
      </c>
      <c r="L220" s="60"/>
      <c r="M220" s="8"/>
      <c r="N220" s="8"/>
      <c r="O220" s="30"/>
      <c r="P220" s="30"/>
      <c r="Q220" s="30"/>
      <c r="R220" s="30"/>
      <c r="S220" s="30"/>
      <c r="T220" s="31"/>
      <c r="U220" s="31"/>
    </row>
    <row r="221" spans="2:21" ht="15">
      <c r="B221" s="61"/>
      <c r="C221" s="62"/>
      <c r="D221" s="42" t="s">
        <v>28</v>
      </c>
      <c r="E221" s="40" t="s">
        <v>20</v>
      </c>
      <c r="F221" s="43" t="str">
        <f>'Senior Women Div 1'!A30</f>
        <v>WF-27</v>
      </c>
      <c r="G221" s="43" t="str">
        <f>'Senior Women Div 1'!B30</f>
        <v>Senior Women 1st Div</v>
      </c>
      <c r="H221" s="43" t="str">
        <f>'Senior Women Div 1'!C30</f>
        <v>PAOLA HIBS CANDY</v>
      </c>
      <c r="I221" s="43" t="str">
        <f>'Senior Women Div 1'!D30</f>
        <v>FLYERS DEPIRO</v>
      </c>
      <c r="J221" s="43">
        <f>'Senior Women Div 1'!E30</f>
        <v>3</v>
      </c>
      <c r="K221" s="43">
        <f>'Senior Women Div 1'!F30</f>
        <v>0</v>
      </c>
      <c r="L221" s="60"/>
      <c r="M221" s="8"/>
      <c r="N221" s="8"/>
      <c r="O221" s="30"/>
      <c r="P221" s="30"/>
      <c r="Q221" s="30"/>
      <c r="R221" s="30"/>
      <c r="S221" s="30"/>
      <c r="T221" s="31"/>
      <c r="U221" s="31"/>
    </row>
    <row r="222" spans="2:21" ht="15">
      <c r="B222" s="61"/>
      <c r="C222" s="79"/>
      <c r="D222" s="42" t="s">
        <v>35</v>
      </c>
      <c r="E222" s="40" t="s">
        <v>20</v>
      </c>
      <c r="F222" s="43" t="str">
        <f>'Senior Men'!A13</f>
        <v>M-10</v>
      </c>
      <c r="G222" s="43" t="str">
        <f>'Senior Men'!B13</f>
        <v>Senior Men</v>
      </c>
      <c r="H222" s="43" t="str">
        <f>'Senior Men'!C13</f>
        <v>DEFENDERS ALOYSIANS</v>
      </c>
      <c r="I222" s="43" t="str">
        <f>'Senior Men'!D13</f>
        <v>SLIEMA</v>
      </c>
      <c r="J222" s="43">
        <f>'Senior Men'!E13</f>
        <v>1</v>
      </c>
      <c r="K222" s="43">
        <f>'Senior Men'!F13</f>
        <v>3</v>
      </c>
      <c r="L222" s="60"/>
      <c r="M222" s="8"/>
      <c r="N222" s="8"/>
      <c r="O222" s="30"/>
      <c r="P222" s="30"/>
      <c r="Q222" s="30"/>
      <c r="R222" s="30"/>
      <c r="S222" s="30"/>
      <c r="T222" s="31"/>
      <c r="U222" s="31"/>
    </row>
    <row r="223" spans="4:21" ht="15">
      <c r="D223" s="45"/>
      <c r="G223" s="4"/>
      <c r="I223" s="5"/>
      <c r="K223" s="63"/>
      <c r="L223" s="60"/>
      <c r="M223" s="8"/>
      <c r="N223" s="8"/>
      <c r="O223" s="30"/>
      <c r="P223" s="30"/>
      <c r="Q223" s="30"/>
      <c r="R223" s="30"/>
      <c r="S223" s="30"/>
      <c r="T223" s="31"/>
      <c r="U223" s="31"/>
    </row>
    <row r="224" spans="2:21" ht="15">
      <c r="B224" s="32" t="s">
        <v>22</v>
      </c>
      <c r="C224" s="33">
        <v>40235</v>
      </c>
      <c r="D224" s="34" t="s">
        <v>13</v>
      </c>
      <c r="E224" s="32" t="s">
        <v>20</v>
      </c>
      <c r="F224" s="35" t="str">
        <f>'Senior Women Div 1'!A33</f>
        <v>WF-30</v>
      </c>
      <c r="G224" s="35" t="str">
        <f>'Senior Women Div 1'!B33</f>
        <v>Senior Women 1st Div</v>
      </c>
      <c r="H224" s="35" t="str">
        <f>'Senior Women Div 1'!C33</f>
        <v>FLEUR-DE-LYS</v>
      </c>
      <c r="I224" s="35" t="str">
        <f>'Senior Women Div 1'!D33</f>
        <v>PAOLA HIBS CANDY</v>
      </c>
      <c r="J224" s="35">
        <f>'Senior Women Div 1'!E33</f>
        <v>0</v>
      </c>
      <c r="K224" s="35">
        <f>'Senior Women Div 1'!F33</f>
        <v>3</v>
      </c>
      <c r="M224" s="8"/>
      <c r="N224" s="8"/>
      <c r="O224" s="30"/>
      <c r="P224" s="30"/>
      <c r="Q224" s="30"/>
      <c r="R224" s="30"/>
      <c r="S224" s="30"/>
      <c r="T224" s="31"/>
      <c r="U224" s="31"/>
    </row>
    <row r="225" spans="2:21" ht="7.5" customHeight="1">
      <c r="B225" s="65"/>
      <c r="C225" s="65"/>
      <c r="D225" s="80"/>
      <c r="E225" s="65"/>
      <c r="F225" s="65"/>
      <c r="G225" s="66"/>
      <c r="H225" s="66"/>
      <c r="I225" s="67"/>
      <c r="J225" s="67"/>
      <c r="K225" s="81"/>
      <c r="L225" s="60"/>
      <c r="M225" s="8"/>
      <c r="N225" s="8"/>
      <c r="O225" s="30"/>
      <c r="P225" s="30"/>
      <c r="Q225" s="30"/>
      <c r="R225" s="30"/>
      <c r="S225" s="30"/>
      <c r="T225" s="31"/>
      <c r="U225" s="31"/>
    </row>
    <row r="226" spans="2:21" ht="15">
      <c r="B226" s="32" t="s">
        <v>24</v>
      </c>
      <c r="C226" s="33">
        <v>40236</v>
      </c>
      <c r="D226" s="34" t="s">
        <v>36</v>
      </c>
      <c r="E226" s="32" t="s">
        <v>20</v>
      </c>
      <c r="F226" s="232" t="s">
        <v>38</v>
      </c>
      <c r="G226" s="232"/>
      <c r="H226" s="232"/>
      <c r="I226" s="232"/>
      <c r="J226" s="232"/>
      <c r="K226" s="232"/>
      <c r="L226" s="60"/>
      <c r="M226" s="8"/>
      <c r="N226" s="8"/>
      <c r="O226" s="30"/>
      <c r="P226" s="30"/>
      <c r="Q226" s="30"/>
      <c r="R226" s="30"/>
      <c r="S226" s="30"/>
      <c r="T226" s="31"/>
      <c r="U226" s="31"/>
    </row>
    <row r="227" spans="2:21" ht="15">
      <c r="B227" s="65"/>
      <c r="C227" s="65"/>
      <c r="D227" s="34" t="s">
        <v>35</v>
      </c>
      <c r="E227" s="32" t="s">
        <v>20</v>
      </c>
      <c r="F227" s="35" t="str">
        <f>'Senior Women Div 2'!A31</f>
        <v>WN-28</v>
      </c>
      <c r="G227" s="35" t="str">
        <f>'Senior Women Div 2'!B31</f>
        <v>Senior Women 2nd Div</v>
      </c>
      <c r="H227" s="35" t="str">
        <f>'Senior Women Div 2'!C31</f>
        <v>BIRKIRKARA</v>
      </c>
      <c r="I227" s="35" t="str">
        <f>'Senior Women Div 2'!D31</f>
        <v>FLYERS DEPIRO II</v>
      </c>
      <c r="J227" s="35">
        <f>'Senior Women Div 2'!E31</f>
        <v>3</v>
      </c>
      <c r="K227" s="35">
        <f>'Senior Women Div 2'!F31</f>
        <v>1</v>
      </c>
      <c r="L227" s="60"/>
      <c r="M227" s="8"/>
      <c r="N227" s="8"/>
      <c r="O227" s="30"/>
      <c r="P227" s="30"/>
      <c r="Q227" s="30"/>
      <c r="R227" s="30"/>
      <c r="S227" s="30"/>
      <c r="T227" s="31"/>
      <c r="U227" s="31"/>
    </row>
    <row r="228" spans="2:21" ht="7.5" customHeight="1">
      <c r="B228" s="36"/>
      <c r="C228" s="36"/>
      <c r="D228" s="64"/>
      <c r="E228" s="65"/>
      <c r="F228" s="65"/>
      <c r="G228" s="65"/>
      <c r="H228" s="66"/>
      <c r="I228" s="66"/>
      <c r="J228" s="67"/>
      <c r="K228" s="68"/>
      <c r="L228" s="60"/>
      <c r="M228" s="8"/>
      <c r="N228" s="8"/>
      <c r="O228" s="30"/>
      <c r="P228" s="30"/>
      <c r="Q228" s="30"/>
      <c r="R228" s="30"/>
      <c r="S228" s="30"/>
      <c r="T228" s="31"/>
      <c r="U228" s="31"/>
    </row>
    <row r="229" spans="2:21" ht="15">
      <c r="B229" s="32" t="s">
        <v>30</v>
      </c>
      <c r="C229" s="33">
        <v>40237</v>
      </c>
      <c r="D229" s="34" t="s">
        <v>33</v>
      </c>
      <c r="E229" s="32" t="s">
        <v>20</v>
      </c>
      <c r="F229" s="232" t="s">
        <v>34</v>
      </c>
      <c r="G229" s="232"/>
      <c r="H229" s="232"/>
      <c r="I229" s="232"/>
      <c r="J229" s="232"/>
      <c r="K229" s="232"/>
      <c r="L229" s="60"/>
      <c r="M229" s="8"/>
      <c r="N229" s="8"/>
      <c r="O229" s="30"/>
      <c r="P229" s="30"/>
      <c r="Q229" s="30"/>
      <c r="R229" s="30"/>
      <c r="S229" s="30"/>
      <c r="T229" s="31"/>
      <c r="U229" s="31"/>
    </row>
    <row r="230" spans="2:21" ht="15">
      <c r="B230" s="36"/>
      <c r="C230" s="37"/>
      <c r="D230" s="34" t="s">
        <v>42</v>
      </c>
      <c r="E230" s="32" t="s">
        <v>20</v>
      </c>
      <c r="F230" s="35" t="str">
        <f>'Mini Volley Girls'!A24</f>
        <v>WM-21</v>
      </c>
      <c r="G230" s="35" t="str">
        <f>'Mini Volley Girls'!B24</f>
        <v>Mini Volley Girls</v>
      </c>
      <c r="H230" s="35" t="str">
        <f>'Mini Volley Girls'!C24</f>
        <v>FLEUR-DE-LYS</v>
      </c>
      <c r="I230" s="35" t="str">
        <f>'Mini Volley Girls'!D24</f>
        <v>SOUTHEND</v>
      </c>
      <c r="J230" s="35">
        <f>'Mini Volley Girls'!E24</f>
        <v>1</v>
      </c>
      <c r="K230" s="35">
        <f>'Mini Volley Girls'!F24</f>
        <v>2</v>
      </c>
      <c r="M230" s="8"/>
      <c r="N230" s="8"/>
      <c r="O230" s="30"/>
      <c r="P230" s="30"/>
      <c r="Q230" s="30"/>
      <c r="R230" s="30"/>
      <c r="S230" s="30"/>
      <c r="T230" s="31"/>
      <c r="U230" s="31"/>
    </row>
    <row r="231" spans="2:21" ht="15">
      <c r="B231" s="36"/>
      <c r="C231" s="37"/>
      <c r="D231" s="34" t="s">
        <v>42</v>
      </c>
      <c r="E231" s="32" t="s">
        <v>20</v>
      </c>
      <c r="F231" s="35" t="str">
        <f>'Mini Volley Girls'!A25</f>
        <v>WM-22</v>
      </c>
      <c r="G231" s="35" t="str">
        <f>'Mini Volley Girls'!B25</f>
        <v>Mini Volley Girls</v>
      </c>
      <c r="H231" s="35" t="str">
        <f>'Mini Volley Girls'!C25</f>
        <v>FLYERS</v>
      </c>
      <c r="I231" s="35" t="str">
        <f>'Mini Volley Girls'!D25</f>
        <v>PLAYVOLLEY</v>
      </c>
      <c r="J231" s="35">
        <f>'Mini Volley Girls'!E25</f>
        <v>2</v>
      </c>
      <c r="K231" s="35">
        <f>'Mini Volley Girls'!F25</f>
        <v>0</v>
      </c>
      <c r="L231" s="60"/>
      <c r="M231" s="8"/>
      <c r="N231" s="8"/>
      <c r="O231" s="30"/>
      <c r="P231" s="30"/>
      <c r="Q231" s="30"/>
      <c r="R231" s="30"/>
      <c r="S231" s="30"/>
      <c r="T231" s="31"/>
      <c r="U231" s="31"/>
    </row>
    <row r="232" spans="2:21" ht="15">
      <c r="B232" s="36"/>
      <c r="C232" s="37"/>
      <c r="D232" s="34" t="s">
        <v>43</v>
      </c>
      <c r="E232" s="32" t="s">
        <v>20</v>
      </c>
      <c r="F232" s="35" t="str">
        <f>'Mini Volley Girls'!A27</f>
        <v>WM-24</v>
      </c>
      <c r="G232" s="35" t="str">
        <f>'Mini Volley Girls'!B27</f>
        <v>Mini Volley Girls</v>
      </c>
      <c r="H232" s="35" t="str">
        <f>'Mini Volley Girls'!C27</f>
        <v>PAOLA</v>
      </c>
      <c r="I232" s="35" t="str">
        <f>'Mini Volley Girls'!D27</f>
        <v>PLAYVOLLEY</v>
      </c>
      <c r="J232" s="35">
        <f>'Mini Volley Girls'!E27</f>
        <v>2</v>
      </c>
      <c r="K232" s="35">
        <f>'Mini Volley Girls'!F27</f>
        <v>1</v>
      </c>
      <c r="L232" s="60"/>
      <c r="M232" s="8"/>
      <c r="N232" s="8"/>
      <c r="O232" s="30"/>
      <c r="P232" s="30"/>
      <c r="Q232" s="30"/>
      <c r="R232" s="30"/>
      <c r="S232" s="30"/>
      <c r="T232" s="31"/>
      <c r="U232" s="31"/>
    </row>
    <row r="233" spans="2:21" ht="15">
      <c r="B233" s="36"/>
      <c r="C233" s="37"/>
      <c r="D233" s="34" t="s">
        <v>27</v>
      </c>
      <c r="E233" s="32" t="s">
        <v>20</v>
      </c>
      <c r="F233" s="35" t="str">
        <f>'Senior Women Div 2'!A32</f>
        <v>WN-29</v>
      </c>
      <c r="G233" s="35" t="str">
        <f>'Senior Women Div 2'!B32</f>
        <v>Senior Women 2nd Div</v>
      </c>
      <c r="H233" s="35" t="str">
        <f>'Senior Women Div 2'!C32</f>
        <v>TGIF</v>
      </c>
      <c r="I233" s="35" t="str">
        <f>'Senior Women Div 2'!D32</f>
        <v>MELLIEHA BULLETS</v>
      </c>
      <c r="J233" s="35">
        <f>'Senior Women Div 2'!E32</f>
        <v>3</v>
      </c>
      <c r="K233" s="35">
        <f>'Senior Women Div 2'!F32</f>
        <v>1</v>
      </c>
      <c r="L233" s="60"/>
      <c r="M233" s="8"/>
      <c r="N233" s="8"/>
      <c r="O233" s="30"/>
      <c r="P233" s="30"/>
      <c r="Q233" s="30"/>
      <c r="R233" s="30"/>
      <c r="S233" s="30"/>
      <c r="T233" s="31"/>
      <c r="U233" s="31"/>
    </row>
    <row r="234" spans="2:21" ht="15">
      <c r="B234" s="36"/>
      <c r="C234" s="37"/>
      <c r="D234" s="34" t="s">
        <v>28</v>
      </c>
      <c r="E234" s="32" t="s">
        <v>20</v>
      </c>
      <c r="F234" s="35" t="str">
        <f>'Senior Women Div 2'!A33</f>
        <v>WN-30</v>
      </c>
      <c r="G234" s="35" t="str">
        <f>'Senior Women Div 2'!B33</f>
        <v>Senior Women 2nd Div</v>
      </c>
      <c r="H234" s="35" t="str">
        <f>'Senior Women Div 2'!C33</f>
        <v>PHOENIX</v>
      </c>
      <c r="I234" s="35" t="str">
        <f>'Senior Women Div 2'!D33</f>
        <v>PAOLA U18</v>
      </c>
      <c r="J234" s="35">
        <f>'Senior Women Div 2'!E33</f>
        <v>0</v>
      </c>
      <c r="K234" s="35">
        <f>'Senior Women Div 2'!F33</f>
        <v>3</v>
      </c>
      <c r="L234" s="60" t="s">
        <v>59</v>
      </c>
      <c r="M234" s="8"/>
      <c r="N234" s="8"/>
      <c r="O234" s="30"/>
      <c r="P234" s="30"/>
      <c r="Q234" s="30"/>
      <c r="R234" s="30"/>
      <c r="S234" s="30"/>
      <c r="T234" s="31"/>
      <c r="U234" s="31"/>
    </row>
    <row r="235" spans="4:21" ht="15">
      <c r="D235" s="45"/>
      <c r="G235" s="4"/>
      <c r="I235" s="5"/>
      <c r="K235" s="63"/>
      <c r="L235" s="60"/>
      <c r="M235" s="8"/>
      <c r="N235" s="8"/>
      <c r="O235" s="30"/>
      <c r="P235" s="30"/>
      <c r="Q235" s="30"/>
      <c r="R235" s="30"/>
      <c r="S235" s="30"/>
      <c r="T235" s="31"/>
      <c r="U235" s="31"/>
    </row>
    <row r="236" spans="2:21" ht="26.25">
      <c r="B236" s="230" t="s">
        <v>60</v>
      </c>
      <c r="C236" s="230"/>
      <c r="D236" s="230"/>
      <c r="E236" s="230"/>
      <c r="F236" s="230"/>
      <c r="G236" s="230"/>
      <c r="H236" s="230"/>
      <c r="I236" s="230"/>
      <c r="J236" s="230"/>
      <c r="K236" s="230"/>
      <c r="L236" s="60"/>
      <c r="M236" s="8"/>
      <c r="N236" s="8"/>
      <c r="O236" s="30"/>
      <c r="P236" s="30"/>
      <c r="Q236" s="30"/>
      <c r="R236" s="30"/>
      <c r="S236" s="30"/>
      <c r="T236" s="31"/>
      <c r="U236" s="31"/>
    </row>
    <row r="237" spans="4:21" ht="15">
      <c r="D237" s="45"/>
      <c r="G237" s="4"/>
      <c r="I237" s="5"/>
      <c r="K237" s="63"/>
      <c r="L237" s="60"/>
      <c r="M237" s="8"/>
      <c r="N237" s="8"/>
      <c r="O237" s="30"/>
      <c r="P237" s="30"/>
      <c r="Q237" s="30"/>
      <c r="R237" s="30"/>
      <c r="S237" s="30"/>
      <c r="T237" s="31"/>
      <c r="U237" s="31"/>
    </row>
    <row r="238" spans="2:21" ht="15">
      <c r="B238" s="40" t="s">
        <v>24</v>
      </c>
      <c r="C238" s="41">
        <v>40243</v>
      </c>
      <c r="D238" s="42" t="s">
        <v>36</v>
      </c>
      <c r="E238" s="40" t="s">
        <v>20</v>
      </c>
      <c r="F238" s="232" t="s">
        <v>38</v>
      </c>
      <c r="G238" s="232"/>
      <c r="H238" s="232"/>
      <c r="I238" s="232"/>
      <c r="J238" s="232"/>
      <c r="K238" s="232"/>
      <c r="L238" s="60"/>
      <c r="M238" s="8"/>
      <c r="N238" s="8"/>
      <c r="O238" s="30"/>
      <c r="P238" s="30"/>
      <c r="Q238" s="30"/>
      <c r="R238" s="30"/>
      <c r="S238" s="30"/>
      <c r="T238" s="31"/>
      <c r="U238" s="31"/>
    </row>
    <row r="239" spans="2:21" ht="15">
      <c r="B239" s="49"/>
      <c r="C239" s="49"/>
      <c r="D239" s="42" t="s">
        <v>35</v>
      </c>
      <c r="E239" s="40" t="s">
        <v>20</v>
      </c>
      <c r="F239" s="43" t="str">
        <f>'Men National-Fr.Parnis Cup'!A6</f>
        <v>MC-03</v>
      </c>
      <c r="G239" s="43" t="str">
        <f>'Men National-Fr.Parnis Cup'!B6</f>
        <v>Men National (Fr.Parnis) Cup</v>
      </c>
      <c r="H239" s="43" t="str">
        <f>'Men National-Fr.Parnis Cup'!C6</f>
        <v>DEFENDERS ALOYSIANS</v>
      </c>
      <c r="I239" s="43" t="str">
        <f>'Men National-Fr.Parnis Cup'!D6</f>
        <v>VALLETTA MAPEI</v>
      </c>
      <c r="J239" s="43">
        <f>'Men National-Fr.Parnis Cup'!E6</f>
        <v>0</v>
      </c>
      <c r="K239" s="43">
        <f>'Men National-Fr.Parnis Cup'!F6</f>
        <v>3</v>
      </c>
      <c r="M239" s="8"/>
      <c r="N239" s="8"/>
      <c r="O239" s="30"/>
      <c r="P239" s="30"/>
      <c r="Q239" s="30"/>
      <c r="R239" s="30"/>
      <c r="S239" s="30"/>
      <c r="T239" s="31"/>
      <c r="U239" s="31"/>
    </row>
    <row r="240" spans="2:21" ht="7.5" customHeight="1">
      <c r="B240" s="61"/>
      <c r="C240" s="61"/>
      <c r="D240" s="69"/>
      <c r="E240" s="49"/>
      <c r="F240" s="49"/>
      <c r="G240" s="49"/>
      <c r="H240" s="70"/>
      <c r="I240" s="70"/>
      <c r="J240" s="71"/>
      <c r="K240" s="72"/>
      <c r="L240" s="60"/>
      <c r="M240" s="8"/>
      <c r="N240" s="8"/>
      <c r="O240" s="30"/>
      <c r="P240" s="30"/>
      <c r="Q240" s="30"/>
      <c r="R240" s="30"/>
      <c r="S240" s="30"/>
      <c r="T240" s="31"/>
      <c r="U240" s="31"/>
    </row>
    <row r="241" spans="2:21" ht="15">
      <c r="B241" s="40" t="s">
        <v>30</v>
      </c>
      <c r="C241" s="41">
        <v>40244</v>
      </c>
      <c r="D241" s="42" t="s">
        <v>33</v>
      </c>
      <c r="E241" s="40" t="s">
        <v>20</v>
      </c>
      <c r="F241" s="232" t="s">
        <v>34</v>
      </c>
      <c r="G241" s="232"/>
      <c r="H241" s="232"/>
      <c r="I241" s="232"/>
      <c r="J241" s="232"/>
      <c r="K241" s="232"/>
      <c r="L241" s="60"/>
      <c r="M241" s="8"/>
      <c r="N241" s="8"/>
      <c r="O241" s="30"/>
      <c r="P241" s="30"/>
      <c r="Q241" s="30"/>
      <c r="R241" s="30"/>
      <c r="S241" s="30"/>
      <c r="T241" s="31"/>
      <c r="U241" s="31"/>
    </row>
    <row r="242" spans="2:21" ht="15">
      <c r="B242" s="61"/>
      <c r="C242" s="62"/>
      <c r="D242" s="42" t="s">
        <v>27</v>
      </c>
      <c r="E242" s="40" t="s">
        <v>20</v>
      </c>
      <c r="F242" s="43" t="str">
        <f>'Men National-Fr.Parnis Cup'!A7</f>
        <v>MC-04</v>
      </c>
      <c r="G242" s="43" t="str">
        <f>'Men National-Fr.Parnis Cup'!B7</f>
        <v>Men National (Fr.Parnis) Cup</v>
      </c>
      <c r="H242" s="43" t="str">
        <f>'Men National-Fr.Parnis Cup'!C7</f>
        <v>VALLETTA MAPEI</v>
      </c>
      <c r="I242" s="43" t="str">
        <f>'Men National-Fr.Parnis Cup'!D7</f>
        <v>DEFENDERS ALOYSIANS</v>
      </c>
      <c r="J242" s="43">
        <f>'Men National-Fr.Parnis Cup'!E7</f>
        <v>3</v>
      </c>
      <c r="K242" s="43">
        <f>'Men National-Fr.Parnis Cup'!F7</f>
        <v>1</v>
      </c>
      <c r="M242" s="8"/>
      <c r="N242" s="8"/>
      <c r="O242" s="30"/>
      <c r="P242" s="30"/>
      <c r="Q242" s="30"/>
      <c r="R242" s="30"/>
      <c r="S242" s="30"/>
      <c r="T242" s="31"/>
      <c r="U242" s="31"/>
    </row>
    <row r="243" spans="2:21" ht="15">
      <c r="B243" s="61"/>
      <c r="C243" s="62"/>
      <c r="D243" s="42" t="s">
        <v>28</v>
      </c>
      <c r="E243" s="40" t="s">
        <v>20</v>
      </c>
      <c r="F243" s="43" t="str">
        <f>'Senior Women Div 2'!A30</f>
        <v>WN-27</v>
      </c>
      <c r="G243" s="43" t="str">
        <f>'Senior Women Div 2'!B30</f>
        <v>Senior Women 2nd Div</v>
      </c>
      <c r="H243" s="43" t="str">
        <f>'Senior Women Div 2'!C30</f>
        <v>TGIF</v>
      </c>
      <c r="I243" s="43" t="str">
        <f>'Senior Women Div 2'!D30</f>
        <v>PHOENIX</v>
      </c>
      <c r="J243" s="43">
        <f>'Senior Women Div 2'!E30</f>
        <v>1</v>
      </c>
      <c r="K243" s="43">
        <f>'Senior Women Div 2'!F30</f>
        <v>3</v>
      </c>
      <c r="L243" s="8"/>
      <c r="M243" s="8"/>
      <c r="N243" s="8"/>
      <c r="O243" s="30"/>
      <c r="P243" s="30"/>
      <c r="Q243" s="30"/>
      <c r="R243" s="30"/>
      <c r="S243" s="30"/>
      <c r="T243" s="31"/>
      <c r="U243" s="31"/>
    </row>
    <row r="244" spans="4:21" ht="15">
      <c r="D244" s="45"/>
      <c r="G244" s="4"/>
      <c r="I244" s="5"/>
      <c r="K244" s="63"/>
      <c r="L244" s="60"/>
      <c r="M244" s="8"/>
      <c r="N244" s="8"/>
      <c r="O244" s="30"/>
      <c r="P244" s="30"/>
      <c r="Q244" s="30"/>
      <c r="R244" s="30"/>
      <c r="S244" s="30"/>
      <c r="T244" s="31"/>
      <c r="U244" s="31"/>
    </row>
    <row r="245" spans="2:21" ht="15">
      <c r="B245" s="32" t="s">
        <v>24</v>
      </c>
      <c r="C245" s="33">
        <v>40250</v>
      </c>
      <c r="D245" s="34" t="s">
        <v>36</v>
      </c>
      <c r="E245" s="32" t="s">
        <v>20</v>
      </c>
      <c r="F245" s="232" t="s">
        <v>38</v>
      </c>
      <c r="G245" s="232"/>
      <c r="H245" s="232"/>
      <c r="I245" s="232"/>
      <c r="J245" s="232"/>
      <c r="K245" s="232"/>
      <c r="L245" s="60"/>
      <c r="M245" s="8"/>
      <c r="N245" s="8"/>
      <c r="O245" s="30"/>
      <c r="P245" s="30"/>
      <c r="Q245" s="30"/>
      <c r="R245" s="30"/>
      <c r="S245" s="30"/>
      <c r="T245" s="31"/>
      <c r="U245" s="31"/>
    </row>
    <row r="246" spans="2:21" ht="15">
      <c r="B246" s="36"/>
      <c r="C246" s="37"/>
      <c r="D246" s="34" t="s">
        <v>25</v>
      </c>
      <c r="E246" s="32" t="s">
        <v>20</v>
      </c>
      <c r="F246" s="227" t="s">
        <v>57</v>
      </c>
      <c r="G246" s="227"/>
      <c r="H246" s="227"/>
      <c r="I246" s="227"/>
      <c r="J246" s="227"/>
      <c r="K246" s="227"/>
      <c r="L246" s="60"/>
      <c r="M246" s="8"/>
      <c r="N246" s="8"/>
      <c r="O246" s="30"/>
      <c r="P246" s="30"/>
      <c r="Q246" s="30"/>
      <c r="R246" s="30"/>
      <c r="S246" s="30"/>
      <c r="T246" s="31"/>
      <c r="U246" s="31"/>
    </row>
    <row r="247" spans="2:21" ht="7.5" customHeight="1">
      <c r="B247" s="36"/>
      <c r="C247" s="36"/>
      <c r="D247" s="64"/>
      <c r="E247" s="65"/>
      <c r="F247" s="65"/>
      <c r="G247" s="65"/>
      <c r="H247" s="66"/>
      <c r="I247" s="66"/>
      <c r="J247" s="67"/>
      <c r="K247" s="68"/>
      <c r="L247" s="60"/>
      <c r="M247" s="8"/>
      <c r="N247" s="8"/>
      <c r="O247" s="30"/>
      <c r="P247" s="30"/>
      <c r="Q247" s="30"/>
      <c r="R247" s="30"/>
      <c r="S247" s="30"/>
      <c r="T247" s="31"/>
      <c r="U247" s="31"/>
    </row>
    <row r="248" spans="2:21" ht="15">
      <c r="B248" s="32" t="s">
        <v>30</v>
      </c>
      <c r="C248" s="33">
        <v>40251</v>
      </c>
      <c r="D248" s="34" t="s">
        <v>33</v>
      </c>
      <c r="E248" s="32" t="s">
        <v>20</v>
      </c>
      <c r="F248" s="232" t="s">
        <v>34</v>
      </c>
      <c r="G248" s="232"/>
      <c r="H248" s="232"/>
      <c r="I248" s="232"/>
      <c r="J248" s="232"/>
      <c r="K248" s="232"/>
      <c r="L248" s="60"/>
      <c r="M248" s="8"/>
      <c r="N248" s="8"/>
      <c r="O248" s="30"/>
      <c r="P248" s="30"/>
      <c r="Q248" s="30"/>
      <c r="R248" s="30"/>
      <c r="S248" s="30"/>
      <c r="T248" s="31"/>
      <c r="U248" s="31"/>
    </row>
    <row r="249" spans="2:21" ht="15">
      <c r="B249" s="36"/>
      <c r="C249" s="37"/>
      <c r="D249" s="34" t="s">
        <v>42</v>
      </c>
      <c r="E249" s="32" t="s">
        <v>20</v>
      </c>
      <c r="F249" s="35" t="str">
        <f>'Mini Volley Girls'!A29</f>
        <v>WM-26</v>
      </c>
      <c r="G249" s="35" t="str">
        <f>'Mini Volley Girls'!B29</f>
        <v>Mini Volley Girls</v>
      </c>
      <c r="H249" s="35" t="str">
        <f>'Mini Volley Girls'!C29</f>
        <v>SOUTHEND</v>
      </c>
      <c r="I249" s="35" t="str">
        <f>'Mini Volley Girls'!D29</f>
        <v>FLYERS</v>
      </c>
      <c r="J249" s="35">
        <f>'Mini Volley Girls'!E29</f>
        <v>0</v>
      </c>
      <c r="K249" s="35">
        <f>'Mini Volley Girls'!F29</f>
        <v>2</v>
      </c>
      <c r="M249" s="8"/>
      <c r="N249" s="8"/>
      <c r="O249" s="30"/>
      <c r="P249" s="30"/>
      <c r="Q249" s="30"/>
      <c r="R249" s="30"/>
      <c r="S249" s="30"/>
      <c r="T249" s="31"/>
      <c r="U249" s="31"/>
    </row>
    <row r="250" spans="2:21" ht="15">
      <c r="B250" s="36"/>
      <c r="C250" s="37"/>
      <c r="D250" s="34" t="s">
        <v>43</v>
      </c>
      <c r="E250" s="32" t="s">
        <v>20</v>
      </c>
      <c r="F250" s="35" t="str">
        <f>'Mini Volley Girls'!A30</f>
        <v>WM-27</v>
      </c>
      <c r="G250" s="35" t="str">
        <f>'Mini Volley Girls'!B30</f>
        <v>Mini Volley Girls</v>
      </c>
      <c r="H250" s="35" t="str">
        <f>'Mini Volley Girls'!C30</f>
        <v>PAOLA</v>
      </c>
      <c r="I250" s="35" t="str">
        <f>'Mini Volley Girls'!D30</f>
        <v>SOUTHEND</v>
      </c>
      <c r="J250" s="35">
        <f>'Mini Volley Girls'!E30</f>
        <v>2</v>
      </c>
      <c r="K250" s="35">
        <f>'Mini Volley Girls'!F30</f>
        <v>0</v>
      </c>
      <c r="L250" s="60"/>
      <c r="M250" s="8"/>
      <c r="N250" s="8"/>
      <c r="O250" s="30"/>
      <c r="P250" s="30"/>
      <c r="Q250" s="30"/>
      <c r="R250" s="30"/>
      <c r="S250" s="30"/>
      <c r="T250" s="31"/>
      <c r="U250" s="31"/>
    </row>
    <row r="251" spans="2:21" ht="15">
      <c r="B251" s="36"/>
      <c r="C251" s="37"/>
      <c r="D251" s="34" t="s">
        <v>27</v>
      </c>
      <c r="E251" s="32" t="s">
        <v>20</v>
      </c>
      <c r="F251" s="35" t="str">
        <f>'Senior Women Div 1'!A37</f>
        <v>WF-34</v>
      </c>
      <c r="G251" s="35" t="str">
        <f>'Senior Women Div 1'!B37</f>
        <v>Senior Women 1st Div</v>
      </c>
      <c r="H251" s="35" t="str">
        <f>'Senior Women Div 1'!C37</f>
        <v>FLEUR-DE-LYS</v>
      </c>
      <c r="I251" s="35" t="str">
        <f>'Senior Women Div 1'!D37</f>
        <v>FLYERS DEPIRO</v>
      </c>
      <c r="J251" s="35">
        <f>'Senior Women Div 1'!E37</f>
        <v>0</v>
      </c>
      <c r="K251" s="35">
        <f>'Senior Women Div 1'!F37</f>
        <v>3</v>
      </c>
      <c r="L251" s="60"/>
      <c r="M251" s="8"/>
      <c r="N251" s="8"/>
      <c r="O251" s="30"/>
      <c r="P251" s="30"/>
      <c r="Q251" s="30"/>
      <c r="R251" s="30"/>
      <c r="S251" s="30"/>
      <c r="T251" s="31"/>
      <c r="U251" s="31"/>
    </row>
    <row r="252" spans="2:21" ht="15">
      <c r="B252" s="36"/>
      <c r="C252" s="37"/>
      <c r="D252" s="34" t="s">
        <v>28</v>
      </c>
      <c r="E252" s="32" t="s">
        <v>20</v>
      </c>
      <c r="F252" s="35" t="str">
        <f>'Senior Women Div 1'!A34</f>
        <v>WF-31</v>
      </c>
      <c r="G252" s="35" t="str">
        <f>'Senior Women Div 1'!B34</f>
        <v>Senior Women 1st Div</v>
      </c>
      <c r="H252" s="35" t="str">
        <f>'Senior Women Div 1'!C34</f>
        <v>PLAYVOLLEY GALAXY</v>
      </c>
      <c r="I252" s="35" t="str">
        <f>'Senior Women Div 1'!D34</f>
        <v>PLAYVOLLEY STARS</v>
      </c>
      <c r="J252" s="35">
        <f>'Senior Women Div 1'!E34</f>
        <v>0</v>
      </c>
      <c r="K252" s="35">
        <f>'Senior Women Div 1'!F34</f>
        <v>3</v>
      </c>
      <c r="L252" s="60"/>
      <c r="M252" s="8"/>
      <c r="N252" s="8"/>
      <c r="O252" s="30"/>
      <c r="P252" s="30"/>
      <c r="Q252" s="30"/>
      <c r="R252" s="30"/>
      <c r="S252" s="30"/>
      <c r="T252" s="31"/>
      <c r="U252" s="31"/>
    </row>
    <row r="253" spans="2:21" ht="15">
      <c r="B253" s="36"/>
      <c r="C253" s="73"/>
      <c r="D253" s="34" t="s">
        <v>35</v>
      </c>
      <c r="E253" s="32" t="s">
        <v>20</v>
      </c>
      <c r="F253" s="35" t="str">
        <f>'Senior Men'!A15</f>
        <v>M-12</v>
      </c>
      <c r="G253" s="35" t="str">
        <f>'Senior Men'!B15</f>
        <v>Senior Men</v>
      </c>
      <c r="H253" s="35" t="str">
        <f>'Senior Men'!C15</f>
        <v>SLIEMA</v>
      </c>
      <c r="I253" s="35" t="str">
        <f>'Senior Men'!D15</f>
        <v>VALLETTA MAPEI</v>
      </c>
      <c r="J253" s="35">
        <f>'Senior Men'!E15</f>
        <v>1</v>
      </c>
      <c r="K253" s="35">
        <f>'Senior Men'!F15</f>
        <v>3</v>
      </c>
      <c r="L253" s="8"/>
      <c r="M253" s="8"/>
      <c r="N253" s="8"/>
      <c r="O253" s="30"/>
      <c r="P253" s="30"/>
      <c r="Q253" s="30"/>
      <c r="R253" s="30"/>
      <c r="S253" s="30"/>
      <c r="T253" s="31"/>
      <c r="U253" s="31"/>
    </row>
    <row r="254" spans="4:21" ht="15">
      <c r="D254" s="45"/>
      <c r="G254" s="4"/>
      <c r="I254" s="5"/>
      <c r="K254" s="63"/>
      <c r="L254" s="60"/>
      <c r="M254" s="8"/>
      <c r="N254" s="8"/>
      <c r="O254" s="30"/>
      <c r="P254" s="30"/>
      <c r="Q254" s="30"/>
      <c r="R254" s="30"/>
      <c r="S254" s="30"/>
      <c r="T254" s="31"/>
      <c r="U254" s="31"/>
    </row>
    <row r="255" spans="2:21" ht="15">
      <c r="B255" s="32" t="s">
        <v>22</v>
      </c>
      <c r="C255" s="33">
        <v>40256</v>
      </c>
      <c r="D255" s="34"/>
      <c r="E255" s="32" t="s">
        <v>20</v>
      </c>
      <c r="F255" s="235" t="s">
        <v>61</v>
      </c>
      <c r="G255" s="235"/>
      <c r="H255" s="235"/>
      <c r="I255" s="235"/>
      <c r="J255" s="235"/>
      <c r="K255" s="235"/>
      <c r="L255" s="60"/>
      <c r="M255" s="8"/>
      <c r="N255" s="8"/>
      <c r="O255" s="30"/>
      <c r="P255" s="30"/>
      <c r="Q255" s="30"/>
      <c r="R255" s="30"/>
      <c r="S255" s="30"/>
      <c r="T255" s="31"/>
      <c r="U255" s="31"/>
    </row>
    <row r="256" spans="2:21" ht="7.5" customHeight="1">
      <c r="B256" s="65"/>
      <c r="C256" s="65"/>
      <c r="D256" s="80"/>
      <c r="E256" s="65"/>
      <c r="F256" s="65"/>
      <c r="G256" s="66"/>
      <c r="H256" s="66"/>
      <c r="I256" s="67"/>
      <c r="J256" s="67"/>
      <c r="K256" s="81"/>
      <c r="L256" s="60"/>
      <c r="M256" s="8"/>
      <c r="N256" s="8"/>
      <c r="O256" s="30"/>
      <c r="P256" s="30"/>
      <c r="Q256" s="30"/>
      <c r="R256" s="30"/>
      <c r="S256" s="30"/>
      <c r="T256" s="31"/>
      <c r="U256" s="31"/>
    </row>
    <row r="257" spans="2:21" ht="15">
      <c r="B257" s="32" t="s">
        <v>24</v>
      </c>
      <c r="C257" s="33">
        <v>40257</v>
      </c>
      <c r="D257" s="34"/>
      <c r="E257" s="32" t="s">
        <v>20</v>
      </c>
      <c r="F257" s="235" t="s">
        <v>61</v>
      </c>
      <c r="G257" s="235"/>
      <c r="H257" s="235"/>
      <c r="I257" s="235"/>
      <c r="J257" s="235"/>
      <c r="K257" s="235"/>
      <c r="L257" s="60"/>
      <c r="M257" s="8"/>
      <c r="N257" s="8"/>
      <c r="O257" s="30"/>
      <c r="P257" s="30"/>
      <c r="Q257" s="30"/>
      <c r="R257" s="30"/>
      <c r="S257" s="30"/>
      <c r="T257" s="31"/>
      <c r="U257" s="31"/>
    </row>
    <row r="258" spans="2:21" ht="7.5" customHeight="1">
      <c r="B258" s="36"/>
      <c r="C258" s="36"/>
      <c r="D258" s="64"/>
      <c r="E258" s="65"/>
      <c r="F258" s="65"/>
      <c r="G258" s="65"/>
      <c r="H258" s="66"/>
      <c r="I258" s="66"/>
      <c r="J258" s="67"/>
      <c r="K258" s="68"/>
      <c r="L258" s="60"/>
      <c r="M258" s="8"/>
      <c r="N258" s="8"/>
      <c r="O258" s="30"/>
      <c r="P258" s="30"/>
      <c r="Q258" s="30"/>
      <c r="R258" s="30"/>
      <c r="S258" s="30"/>
      <c r="T258" s="31"/>
      <c r="U258" s="31"/>
    </row>
    <row r="259" spans="2:21" ht="15">
      <c r="B259" s="32" t="s">
        <v>30</v>
      </c>
      <c r="C259" s="33">
        <v>40258</v>
      </c>
      <c r="D259" s="34"/>
      <c r="E259" s="32" t="s">
        <v>20</v>
      </c>
      <c r="F259" s="235" t="s">
        <v>61</v>
      </c>
      <c r="G259" s="235"/>
      <c r="H259" s="235"/>
      <c r="I259" s="235"/>
      <c r="J259" s="235"/>
      <c r="K259" s="235"/>
      <c r="L259" s="60"/>
      <c r="M259" s="8"/>
      <c r="N259" s="8"/>
      <c r="O259" s="30"/>
      <c r="P259" s="30"/>
      <c r="Q259" s="30"/>
      <c r="R259" s="30"/>
      <c r="S259" s="30"/>
      <c r="T259" s="31"/>
      <c r="U259" s="31"/>
    </row>
    <row r="260" spans="4:21" ht="15">
      <c r="D260" s="45"/>
      <c r="G260" s="4"/>
      <c r="I260" s="5"/>
      <c r="K260" s="63"/>
      <c r="L260" s="60"/>
      <c r="M260" s="8"/>
      <c r="N260" s="8"/>
      <c r="O260" s="30"/>
      <c r="P260" s="30"/>
      <c r="Q260" s="30"/>
      <c r="R260" s="30"/>
      <c r="S260" s="30"/>
      <c r="T260" s="31"/>
      <c r="U260" s="31"/>
    </row>
    <row r="261" spans="2:21" ht="15">
      <c r="B261" s="40" t="s">
        <v>24</v>
      </c>
      <c r="C261" s="41">
        <v>40264</v>
      </c>
      <c r="D261" s="42" t="s">
        <v>36</v>
      </c>
      <c r="E261" s="92" t="s">
        <v>20</v>
      </c>
      <c r="F261" s="232" t="s">
        <v>38</v>
      </c>
      <c r="G261" s="232"/>
      <c r="H261" s="232"/>
      <c r="I261" s="232"/>
      <c r="J261" s="232"/>
      <c r="K261" s="232"/>
      <c r="L261" s="60"/>
      <c r="M261" s="8"/>
      <c r="N261" s="8"/>
      <c r="O261" s="30"/>
      <c r="P261" s="30"/>
      <c r="Q261" s="30"/>
      <c r="R261" s="30"/>
      <c r="S261" s="30"/>
      <c r="T261" s="31"/>
      <c r="U261" s="31"/>
    </row>
    <row r="262" spans="2:21" ht="7.5" customHeight="1">
      <c r="B262" s="61"/>
      <c r="C262" s="61"/>
      <c r="D262" s="69"/>
      <c r="E262" s="49"/>
      <c r="F262" s="49"/>
      <c r="G262" s="49"/>
      <c r="H262" s="70"/>
      <c r="I262" s="70"/>
      <c r="J262" s="71"/>
      <c r="K262" s="72"/>
      <c r="L262" s="60"/>
      <c r="M262" s="8"/>
      <c r="N262" s="8"/>
      <c r="O262" s="30"/>
      <c r="P262" s="30"/>
      <c r="Q262" s="30"/>
      <c r="R262" s="30"/>
      <c r="S262" s="30"/>
      <c r="T262" s="31"/>
      <c r="U262" s="31"/>
    </row>
    <row r="263" spans="2:21" ht="15">
      <c r="B263" s="40" t="s">
        <v>30</v>
      </c>
      <c r="C263" s="41">
        <v>40265</v>
      </c>
      <c r="D263" s="42" t="s">
        <v>33</v>
      </c>
      <c r="E263" s="40" t="s">
        <v>20</v>
      </c>
      <c r="F263" s="232" t="s">
        <v>34</v>
      </c>
      <c r="G263" s="232"/>
      <c r="H263" s="232"/>
      <c r="I263" s="232"/>
      <c r="J263" s="232"/>
      <c r="K263" s="232"/>
      <c r="L263" s="60"/>
      <c r="M263" s="8"/>
      <c r="N263" s="8"/>
      <c r="O263" s="30"/>
      <c r="P263" s="30"/>
      <c r="Q263" s="30"/>
      <c r="R263" s="30"/>
      <c r="S263" s="30"/>
      <c r="T263" s="31"/>
      <c r="U263" s="31"/>
    </row>
    <row r="264" spans="2:21" ht="15">
      <c r="B264" s="61"/>
      <c r="C264" s="62"/>
      <c r="D264" s="42" t="s">
        <v>42</v>
      </c>
      <c r="E264" s="40" t="s">
        <v>20</v>
      </c>
      <c r="F264" s="43" t="str">
        <f>'Mini Volley Girls'!A28</f>
        <v>WM-25</v>
      </c>
      <c r="G264" s="43" t="str">
        <f>'Mini Volley Girls'!B28</f>
        <v>Mini Volley Girls</v>
      </c>
      <c r="H264" s="43" t="str">
        <f>'Mini Volley Girls'!C28</f>
        <v>PAOLA</v>
      </c>
      <c r="I264" s="43" t="str">
        <f>'Mini Volley Girls'!D28</f>
        <v>FLEUR-DE-LYS</v>
      </c>
      <c r="J264" s="43">
        <f>'Mini Volley Girls'!E28</f>
        <v>2</v>
      </c>
      <c r="K264" s="43">
        <f>'Mini Volley Girls'!F28</f>
        <v>0</v>
      </c>
      <c r="M264" s="8"/>
      <c r="N264" s="8"/>
      <c r="O264" s="30"/>
      <c r="P264" s="30"/>
      <c r="Q264" s="30"/>
      <c r="R264" s="30"/>
      <c r="S264" s="30"/>
      <c r="T264" s="31"/>
      <c r="U264" s="31"/>
    </row>
    <row r="265" spans="2:21" ht="15">
      <c r="B265" s="61"/>
      <c r="C265" s="62"/>
      <c r="D265" s="42" t="s">
        <v>43</v>
      </c>
      <c r="E265" s="40" t="s">
        <v>20</v>
      </c>
      <c r="F265" s="43" t="str">
        <f>'Mini Volley Girls'!A26</f>
        <v>WM-23</v>
      </c>
      <c r="G265" s="43" t="str">
        <f>'Mini Volley Girls'!B26</f>
        <v>Mini Volley Girls</v>
      </c>
      <c r="H265" s="43" t="str">
        <f>'Mini Volley Girls'!C26</f>
        <v>FLEUR-DE-LYS</v>
      </c>
      <c r="I265" s="43" t="str">
        <f>'Mini Volley Girls'!D26</f>
        <v>FLYERS</v>
      </c>
      <c r="J265" s="43">
        <f>'Mini Volley Girls'!E26</f>
        <v>0</v>
      </c>
      <c r="K265" s="43">
        <f>'Mini Volley Girls'!F26</f>
        <v>2</v>
      </c>
      <c r="L265" s="60"/>
      <c r="M265" s="8"/>
      <c r="N265" s="8"/>
      <c r="O265" s="30"/>
      <c r="P265" s="30"/>
      <c r="Q265" s="30"/>
      <c r="R265" s="30"/>
      <c r="S265" s="30"/>
      <c r="T265" s="31"/>
      <c r="U265" s="31"/>
    </row>
    <row r="266" spans="2:21" ht="15">
      <c r="B266" s="61"/>
      <c r="C266" s="62"/>
      <c r="D266" s="42" t="s">
        <v>27</v>
      </c>
      <c r="E266" s="40" t="s">
        <v>20</v>
      </c>
      <c r="F266" s="43" t="str">
        <f>'Senior Women Div 1'!A38</f>
        <v>WF-35</v>
      </c>
      <c r="G266" s="43" t="str">
        <f>'Senior Women Div 1'!B38</f>
        <v>Senior Women 1st Div</v>
      </c>
      <c r="H266" s="43" t="str">
        <f>'Senior Women Div 1'!C38</f>
        <v>PAOLA HIBS CANDY</v>
      </c>
      <c r="I266" s="43" t="str">
        <f>'Senior Women Div 1'!D38</f>
        <v>FLEUR-DE-LYS</v>
      </c>
      <c r="J266" s="43">
        <f>'Senior Women Div 1'!E38</f>
        <v>3</v>
      </c>
      <c r="K266" s="43">
        <f>'Senior Women Div 1'!F38</f>
        <v>1</v>
      </c>
      <c r="L266" s="60"/>
      <c r="M266" s="8"/>
      <c r="N266" s="8"/>
      <c r="O266" s="30"/>
      <c r="P266" s="30"/>
      <c r="Q266" s="30"/>
      <c r="R266" s="30"/>
      <c r="S266" s="30"/>
      <c r="T266" s="31"/>
      <c r="U266" s="31"/>
    </row>
    <row r="267" spans="2:21" ht="15">
      <c r="B267" s="61"/>
      <c r="C267" s="62"/>
      <c r="D267" s="42" t="s">
        <v>28</v>
      </c>
      <c r="E267" s="40" t="s">
        <v>20</v>
      </c>
      <c r="F267" s="43" t="str">
        <f>'Senior Women Div 1'!A35</f>
        <v>WF-32</v>
      </c>
      <c r="G267" s="43" t="str">
        <f>'Senior Women Div 1'!B35</f>
        <v>Senior Women 1st Div</v>
      </c>
      <c r="H267" s="43" t="str">
        <f>'Senior Women Div 1'!C35</f>
        <v>PLAYVOLLEY STARS</v>
      </c>
      <c r="I267" s="43" t="str">
        <f>'Senior Women Div 1'!D35</f>
        <v>SOUTHEND</v>
      </c>
      <c r="J267" s="43">
        <f>'Senior Women Div 1'!E35</f>
        <v>3</v>
      </c>
      <c r="K267" s="43">
        <f>'Senior Women Div 1'!F35</f>
        <v>0</v>
      </c>
      <c r="L267" s="60"/>
      <c r="M267" s="8"/>
      <c r="N267" s="8"/>
      <c r="O267" s="30"/>
      <c r="P267" s="30"/>
      <c r="Q267" s="30"/>
      <c r="R267" s="30"/>
      <c r="S267" s="30"/>
      <c r="T267" s="31"/>
      <c r="U267" s="31"/>
    </row>
    <row r="268" spans="2:21" ht="15">
      <c r="B268" s="61"/>
      <c r="C268" s="79"/>
      <c r="D268" s="42" t="s">
        <v>35</v>
      </c>
      <c r="E268" s="40" t="s">
        <v>20</v>
      </c>
      <c r="F268" s="43" t="str">
        <f>'Senior Men'!A16</f>
        <v>M-13</v>
      </c>
      <c r="G268" s="43" t="str">
        <f>'Senior Men'!B16</f>
        <v>Senior Men</v>
      </c>
      <c r="H268" s="43" t="str">
        <f>'Senior Men'!C16</f>
        <v>SLIEMA</v>
      </c>
      <c r="I268" s="43" t="str">
        <f>'Senior Men'!D16</f>
        <v>DEFENDERS ALOYSIANS</v>
      </c>
      <c r="J268" s="43">
        <f>'Senior Men'!E16</f>
        <v>0</v>
      </c>
      <c r="K268" s="43">
        <f>'Senior Men'!F16</f>
        <v>3</v>
      </c>
      <c r="L268" s="8" t="s">
        <v>41</v>
      </c>
      <c r="M268" s="8"/>
      <c r="N268" s="8"/>
      <c r="O268" s="30"/>
      <c r="P268" s="30"/>
      <c r="Q268" s="30"/>
      <c r="R268" s="30"/>
      <c r="S268" s="30"/>
      <c r="T268" s="31"/>
      <c r="U268" s="31"/>
    </row>
    <row r="269" spans="4:21" ht="15">
      <c r="D269" s="45"/>
      <c r="G269" s="4"/>
      <c r="I269" s="5"/>
      <c r="K269" s="63"/>
      <c r="L269" s="60"/>
      <c r="M269" s="8"/>
      <c r="N269" s="8"/>
      <c r="O269" s="30"/>
      <c r="P269" s="30"/>
      <c r="Q269" s="30"/>
      <c r="R269" s="30"/>
      <c r="S269" s="30"/>
      <c r="T269" s="31"/>
      <c r="U269" s="31"/>
    </row>
    <row r="270" spans="2:21" ht="26.25">
      <c r="B270" s="230" t="s">
        <v>62</v>
      </c>
      <c r="C270" s="230"/>
      <c r="D270" s="230"/>
      <c r="E270" s="230"/>
      <c r="F270" s="230"/>
      <c r="G270" s="230"/>
      <c r="H270" s="230"/>
      <c r="I270" s="230"/>
      <c r="J270" s="230"/>
      <c r="K270" s="230"/>
      <c r="L270" s="60"/>
      <c r="M270" s="8"/>
      <c r="N270" s="8"/>
      <c r="O270" s="30"/>
      <c r="P270" s="30"/>
      <c r="Q270" s="30"/>
      <c r="R270" s="30"/>
      <c r="S270" s="30"/>
      <c r="T270" s="31"/>
      <c r="U270" s="31"/>
    </row>
    <row r="271" spans="4:21" ht="15">
      <c r="D271" s="45"/>
      <c r="G271" s="4"/>
      <c r="I271" s="5"/>
      <c r="K271" s="63"/>
      <c r="L271" s="60"/>
      <c r="M271" s="8"/>
      <c r="N271" s="8"/>
      <c r="O271" s="30"/>
      <c r="P271" s="30"/>
      <c r="Q271" s="30"/>
      <c r="R271" s="30"/>
      <c r="S271" s="30"/>
      <c r="T271" s="31"/>
      <c r="U271" s="31"/>
    </row>
    <row r="272" spans="2:21" ht="15">
      <c r="B272" s="40" t="s">
        <v>24</v>
      </c>
      <c r="C272" s="41">
        <v>40271</v>
      </c>
      <c r="D272" s="42"/>
      <c r="E272" s="40"/>
      <c r="F272" s="233"/>
      <c r="G272" s="233"/>
      <c r="H272" s="233"/>
      <c r="I272" s="233"/>
      <c r="J272" s="233"/>
      <c r="K272" s="233"/>
      <c r="L272" s="60"/>
      <c r="M272" s="8"/>
      <c r="N272" s="8"/>
      <c r="O272" s="30"/>
      <c r="P272" s="30"/>
      <c r="Q272" s="30"/>
      <c r="R272" s="30"/>
      <c r="S272" s="30"/>
      <c r="T272" s="31"/>
      <c r="U272" s="31"/>
    </row>
    <row r="273" spans="2:21" ht="7.5" customHeight="1">
      <c r="B273" s="61"/>
      <c r="C273" s="61"/>
      <c r="D273" s="69"/>
      <c r="E273" s="49"/>
      <c r="F273" s="49"/>
      <c r="G273" s="49"/>
      <c r="H273" s="70"/>
      <c r="I273" s="70"/>
      <c r="J273" s="71"/>
      <c r="K273" s="72"/>
      <c r="L273" s="60"/>
      <c r="M273" s="8"/>
      <c r="N273" s="8"/>
      <c r="O273" s="30"/>
      <c r="P273" s="30"/>
      <c r="Q273" s="30"/>
      <c r="R273" s="30"/>
      <c r="S273" s="30"/>
      <c r="T273" s="31"/>
      <c r="U273" s="31"/>
    </row>
    <row r="274" spans="2:21" ht="15">
      <c r="B274" s="40" t="s">
        <v>30</v>
      </c>
      <c r="C274" s="41">
        <v>40272</v>
      </c>
      <c r="D274" s="42"/>
      <c r="E274" s="40"/>
      <c r="F274" s="227" t="s">
        <v>63</v>
      </c>
      <c r="G274" s="227"/>
      <c r="H274" s="227"/>
      <c r="I274" s="227"/>
      <c r="J274" s="227"/>
      <c r="K274" s="227"/>
      <c r="L274" s="60"/>
      <c r="M274" s="8"/>
      <c r="N274" s="8"/>
      <c r="O274" s="30"/>
      <c r="P274" s="30"/>
      <c r="Q274" s="30"/>
      <c r="R274" s="30"/>
      <c r="S274" s="30"/>
      <c r="T274" s="31"/>
      <c r="U274" s="31"/>
    </row>
    <row r="275" spans="2:21" ht="15">
      <c r="B275" s="65"/>
      <c r="C275" s="65"/>
      <c r="D275" s="80"/>
      <c r="E275" s="65"/>
      <c r="F275" s="65"/>
      <c r="G275" s="66"/>
      <c r="H275" s="66"/>
      <c r="I275" s="67"/>
      <c r="J275" s="67"/>
      <c r="K275" s="81"/>
      <c r="L275" s="60"/>
      <c r="M275" s="8"/>
      <c r="N275" s="8"/>
      <c r="O275" s="30"/>
      <c r="P275" s="30"/>
      <c r="Q275" s="30"/>
      <c r="R275" s="30"/>
      <c r="S275" s="30"/>
      <c r="T275" s="31"/>
      <c r="U275" s="31"/>
    </row>
    <row r="276" spans="2:21" ht="15">
      <c r="B276" s="32" t="s">
        <v>24</v>
      </c>
      <c r="C276" s="33">
        <v>40278</v>
      </c>
      <c r="D276" s="34" t="s">
        <v>36</v>
      </c>
      <c r="E276" s="32" t="s">
        <v>20</v>
      </c>
      <c r="F276" s="232" t="s">
        <v>38</v>
      </c>
      <c r="G276" s="232"/>
      <c r="H276" s="232"/>
      <c r="I276" s="232"/>
      <c r="J276" s="232"/>
      <c r="K276" s="232"/>
      <c r="L276" s="60"/>
      <c r="M276" s="8"/>
      <c r="N276" s="8"/>
      <c r="O276" s="30"/>
      <c r="P276" s="30"/>
      <c r="Q276" s="30"/>
      <c r="R276" s="30"/>
      <c r="S276" s="30"/>
      <c r="T276" s="31"/>
      <c r="U276" s="31"/>
    </row>
    <row r="277" spans="2:21" ht="7.5" customHeight="1">
      <c r="B277" s="36"/>
      <c r="C277" s="36"/>
      <c r="D277" s="64"/>
      <c r="E277" s="65"/>
      <c r="F277" s="65"/>
      <c r="G277" s="65"/>
      <c r="H277" s="66"/>
      <c r="I277" s="66"/>
      <c r="J277" s="67"/>
      <c r="K277" s="68"/>
      <c r="L277" s="60"/>
      <c r="M277" s="8"/>
      <c r="N277" s="8"/>
      <c r="O277" s="30"/>
      <c r="P277" s="30"/>
      <c r="Q277" s="30"/>
      <c r="R277" s="30"/>
      <c r="S277" s="30"/>
      <c r="T277" s="31"/>
      <c r="U277" s="31"/>
    </row>
    <row r="278" spans="2:21" ht="15">
      <c r="B278" s="32" t="s">
        <v>30</v>
      </c>
      <c r="C278" s="33">
        <v>40279</v>
      </c>
      <c r="D278" s="34" t="s">
        <v>33</v>
      </c>
      <c r="E278" s="32" t="s">
        <v>20</v>
      </c>
      <c r="F278" s="232" t="s">
        <v>34</v>
      </c>
      <c r="G278" s="232"/>
      <c r="H278" s="232"/>
      <c r="I278" s="232"/>
      <c r="J278" s="232"/>
      <c r="K278" s="232"/>
      <c r="L278" s="60"/>
      <c r="M278" s="8"/>
      <c r="N278" s="8"/>
      <c r="O278" s="30"/>
      <c r="P278" s="30"/>
      <c r="Q278" s="30"/>
      <c r="R278" s="30"/>
      <c r="S278" s="30"/>
      <c r="T278" s="31"/>
      <c r="U278" s="31"/>
    </row>
    <row r="279" spans="2:21" ht="15">
      <c r="B279" s="36"/>
      <c r="C279" s="37"/>
      <c r="D279" s="86" t="s">
        <v>43</v>
      </c>
      <c r="E279" s="87" t="s">
        <v>20</v>
      </c>
      <c r="F279" s="35" t="str">
        <f>'Mini Volley Girls'!A31</f>
        <v>WM-28</v>
      </c>
      <c r="G279" s="35" t="str">
        <f>'Mini Volley Girls'!B31</f>
        <v>Mini Volley Girls</v>
      </c>
      <c r="H279" s="35" t="str">
        <f>'Mini Volley Girls'!C31</f>
        <v>FLEUR-DE-LYS</v>
      </c>
      <c r="I279" s="35" t="str">
        <f>'Mini Volley Girls'!D31</f>
        <v>PLAYVOLLEY</v>
      </c>
      <c r="J279" s="35">
        <f>'Mini Volley Girls'!E31</f>
        <v>0</v>
      </c>
      <c r="K279" s="35">
        <f>'Mini Volley Girls'!F31</f>
        <v>2</v>
      </c>
      <c r="M279" s="8"/>
      <c r="N279" s="8"/>
      <c r="O279" s="30"/>
      <c r="P279" s="30"/>
      <c r="Q279" s="30"/>
      <c r="R279" s="30"/>
      <c r="S279" s="30"/>
      <c r="T279" s="31"/>
      <c r="U279" s="31"/>
    </row>
    <row r="280" spans="2:21" ht="15">
      <c r="B280" s="36"/>
      <c r="C280" s="37"/>
      <c r="D280" s="86" t="s">
        <v>64</v>
      </c>
      <c r="E280" s="87" t="s">
        <v>20</v>
      </c>
      <c r="F280" s="35" t="str">
        <f>'Senior Women Div 2'!A34</f>
        <v>WN-31</v>
      </c>
      <c r="G280" s="35" t="str">
        <f>'Senior Women Div 2'!B34</f>
        <v>Senior Women 2nd Div</v>
      </c>
      <c r="H280" s="35" t="str">
        <f>'Senior Women Div 2'!C34</f>
        <v>PHOENIX</v>
      </c>
      <c r="I280" s="35" t="str">
        <f>'Senior Women Div 2'!D34</f>
        <v>TGIF</v>
      </c>
      <c r="J280" s="35">
        <f>'Senior Women Div 2'!E34</f>
        <v>3</v>
      </c>
      <c r="K280" s="35">
        <f>'Senior Women Div 2'!F34</f>
        <v>0</v>
      </c>
      <c r="L280" s="60"/>
      <c r="M280" s="8"/>
      <c r="N280" s="8"/>
      <c r="O280" s="30"/>
      <c r="P280" s="30"/>
      <c r="Q280" s="30"/>
      <c r="R280" s="30"/>
      <c r="S280" s="30"/>
      <c r="T280" s="31"/>
      <c r="U280" s="31"/>
    </row>
    <row r="281" spans="2:21" ht="15">
      <c r="B281" s="36"/>
      <c r="C281" s="37"/>
      <c r="D281" s="34" t="s">
        <v>65</v>
      </c>
      <c r="E281" s="32" t="s">
        <v>20</v>
      </c>
      <c r="F281" s="35" t="str">
        <f>'Senior Men'!A14</f>
        <v>M-11</v>
      </c>
      <c r="G281" s="35" t="str">
        <f>'Senior Men'!B14</f>
        <v>Senior Men</v>
      </c>
      <c r="H281" s="35" t="str">
        <f>'Senior Men'!C14</f>
        <v>VALLETTA MAPEI</v>
      </c>
      <c r="I281" s="35" t="str">
        <f>'Senior Men'!D14</f>
        <v>DEFENDERS ALOYSIANS</v>
      </c>
      <c r="J281" s="35">
        <f>'Senior Men'!E14</f>
        <v>3</v>
      </c>
      <c r="K281" s="35">
        <f>'Senior Men'!F14</f>
        <v>1</v>
      </c>
      <c r="L281" s="93"/>
      <c r="M281" s="8"/>
      <c r="N281" s="8"/>
      <c r="O281" s="30"/>
      <c r="P281" s="30"/>
      <c r="Q281" s="30"/>
      <c r="R281" s="30"/>
      <c r="S281" s="30"/>
      <c r="T281" s="31"/>
      <c r="U281" s="31"/>
    </row>
    <row r="282" spans="7:21" ht="15">
      <c r="G282" s="4"/>
      <c r="I282" s="5"/>
      <c r="K282" s="63"/>
      <c r="L282" s="60"/>
      <c r="M282" s="8"/>
      <c r="N282" s="8"/>
      <c r="O282" s="30"/>
      <c r="P282" s="30"/>
      <c r="Q282" s="30"/>
      <c r="R282" s="30"/>
      <c r="S282" s="30"/>
      <c r="T282" s="31"/>
      <c r="U282" s="31"/>
    </row>
    <row r="283" spans="2:21" ht="15">
      <c r="B283" s="40" t="s">
        <v>22</v>
      </c>
      <c r="C283" s="41">
        <v>40284</v>
      </c>
      <c r="D283" s="42" t="s">
        <v>66</v>
      </c>
      <c r="E283" s="40" t="s">
        <v>20</v>
      </c>
      <c r="F283" s="43" t="str">
        <f>'Senior Men'!A17</f>
        <v>M-14</v>
      </c>
      <c r="G283" s="43" t="str">
        <f>'Senior Men'!B17</f>
        <v>Senior Men</v>
      </c>
      <c r="H283" s="43" t="str">
        <f>'Senior Men'!C17</f>
        <v>DEFENDERS ALOYSIANS</v>
      </c>
      <c r="I283" s="43" t="str">
        <f>'Senior Men'!D17</f>
        <v>VALLETTA MAPEI</v>
      </c>
      <c r="J283" s="43">
        <f>'Senior Men'!E17</f>
        <v>1</v>
      </c>
      <c r="K283" s="43">
        <f>'Senior Men'!F17</f>
        <v>3</v>
      </c>
      <c r="M283" s="8"/>
      <c r="N283" s="8"/>
      <c r="O283" s="30"/>
      <c r="P283" s="30"/>
      <c r="Q283" s="30"/>
      <c r="R283" s="30"/>
      <c r="S283" s="30"/>
      <c r="T283" s="31"/>
      <c r="U283" s="31"/>
    </row>
    <row r="284" spans="2:21" ht="7.5" customHeight="1">
      <c r="B284" s="49"/>
      <c r="C284" s="49"/>
      <c r="D284" s="69"/>
      <c r="E284" s="49"/>
      <c r="F284" s="49"/>
      <c r="G284" s="70"/>
      <c r="H284" s="70"/>
      <c r="I284" s="71"/>
      <c r="J284" s="71"/>
      <c r="K284" s="82"/>
      <c r="L284" s="60"/>
      <c r="M284" s="8"/>
      <c r="N284" s="8"/>
      <c r="O284" s="30"/>
      <c r="P284" s="30"/>
      <c r="Q284" s="30"/>
      <c r="R284" s="30"/>
      <c r="S284" s="30"/>
      <c r="T284" s="31"/>
      <c r="U284" s="31"/>
    </row>
    <row r="285" spans="2:21" ht="15">
      <c r="B285" s="40" t="s">
        <v>24</v>
      </c>
      <c r="C285" s="41">
        <v>40285</v>
      </c>
      <c r="D285" s="42" t="s">
        <v>36</v>
      </c>
      <c r="E285" s="40" t="s">
        <v>20</v>
      </c>
      <c r="F285" s="234" t="s">
        <v>38</v>
      </c>
      <c r="G285" s="234"/>
      <c r="H285" s="234"/>
      <c r="I285" s="234"/>
      <c r="J285" s="234"/>
      <c r="K285" s="234"/>
      <c r="L285" s="60"/>
      <c r="M285" s="8"/>
      <c r="N285" s="8"/>
      <c r="O285" s="30"/>
      <c r="P285" s="30"/>
      <c r="Q285" s="30"/>
      <c r="R285" s="30"/>
      <c r="S285" s="30"/>
      <c r="T285" s="31"/>
      <c r="U285" s="31"/>
    </row>
    <row r="286" spans="2:21" ht="15">
      <c r="B286" s="61"/>
      <c r="C286" s="62"/>
      <c r="D286" s="42" t="s">
        <v>25</v>
      </c>
      <c r="E286" s="92" t="s">
        <v>20</v>
      </c>
      <c r="F286" s="43" t="str">
        <f>'Senior Women Div 2'!A37</f>
        <v>WN-34</v>
      </c>
      <c r="G286" s="43" t="str">
        <f>'Senior Women Div 2'!B37</f>
        <v>Senior Women 2nd Div</v>
      </c>
      <c r="H286" s="43" t="str">
        <f>'Senior Women Div 2'!C37</f>
        <v>FLYERS DEPIRO II</v>
      </c>
      <c r="I286" s="43" t="str">
        <f>'Senior Women Div 2'!D37</f>
        <v>PAOLA U18</v>
      </c>
      <c r="J286" s="43">
        <f>'Senior Women Div 2'!E37</f>
        <v>3</v>
      </c>
      <c r="K286" s="43">
        <f>'Senior Women Div 2'!F37</f>
        <v>1</v>
      </c>
      <c r="M286" s="8"/>
      <c r="N286" s="8"/>
      <c r="O286" s="30"/>
      <c r="P286" s="30"/>
      <c r="Q286" s="30"/>
      <c r="R286" s="30"/>
      <c r="S286" s="30"/>
      <c r="T286" s="31"/>
      <c r="U286" s="31"/>
    </row>
    <row r="287" spans="2:21" ht="7.5" customHeight="1">
      <c r="B287" s="61"/>
      <c r="C287" s="61"/>
      <c r="D287" s="69"/>
      <c r="E287" s="49"/>
      <c r="F287" s="49"/>
      <c r="G287" s="49"/>
      <c r="H287" s="70"/>
      <c r="I287" s="70"/>
      <c r="J287" s="71"/>
      <c r="K287" s="72"/>
      <c r="L287" s="60"/>
      <c r="M287" s="8"/>
      <c r="N287" s="8"/>
      <c r="O287" s="30"/>
      <c r="P287" s="30"/>
      <c r="Q287" s="30"/>
      <c r="R287" s="30"/>
      <c r="S287" s="30"/>
      <c r="T287" s="31"/>
      <c r="U287" s="31"/>
    </row>
    <row r="288" spans="2:21" ht="15">
      <c r="B288" s="40" t="s">
        <v>30</v>
      </c>
      <c r="C288" s="41">
        <v>40286</v>
      </c>
      <c r="D288" s="42" t="s">
        <v>33</v>
      </c>
      <c r="E288" s="40" t="s">
        <v>20</v>
      </c>
      <c r="F288" s="232" t="s">
        <v>34</v>
      </c>
      <c r="G288" s="232"/>
      <c r="H288" s="232"/>
      <c r="I288" s="232"/>
      <c r="J288" s="232"/>
      <c r="K288" s="232"/>
      <c r="L288" s="60"/>
      <c r="M288" s="8"/>
      <c r="N288" s="8"/>
      <c r="O288" s="30"/>
      <c r="P288" s="30"/>
      <c r="Q288" s="30"/>
      <c r="R288" s="30"/>
      <c r="S288" s="30"/>
      <c r="T288" s="31"/>
      <c r="U288" s="31"/>
    </row>
    <row r="289" spans="2:21" ht="15">
      <c r="B289" s="61"/>
      <c r="C289" s="62"/>
      <c r="D289" s="42" t="s">
        <v>42</v>
      </c>
      <c r="E289" s="40" t="s">
        <v>20</v>
      </c>
      <c r="F289" s="43" t="str">
        <f>'Mini Volley Girls'!A32</f>
        <v>WM-29</v>
      </c>
      <c r="G289" s="43" t="str">
        <f>'Mini Volley Girls'!B32</f>
        <v>Mini Volley Girls</v>
      </c>
      <c r="H289" s="43" t="str">
        <f>'Mini Volley Girls'!C32</f>
        <v>PLAYVOLLEY</v>
      </c>
      <c r="I289" s="43" t="str">
        <f>'Mini Volley Girls'!D32</f>
        <v>SOUTHEND</v>
      </c>
      <c r="J289" s="43">
        <f>'Mini Volley Girls'!E32</f>
        <v>0</v>
      </c>
      <c r="K289" s="43">
        <f>'Mini Volley Girls'!F32</f>
        <v>2</v>
      </c>
      <c r="L289" s="60"/>
      <c r="M289" s="8"/>
      <c r="N289" s="8"/>
      <c r="O289" s="30"/>
      <c r="P289" s="30"/>
      <c r="Q289" s="30"/>
      <c r="R289" s="30"/>
      <c r="S289" s="30"/>
      <c r="T289" s="31"/>
      <c r="U289" s="31"/>
    </row>
    <row r="290" spans="2:21" ht="15">
      <c r="B290" s="61"/>
      <c r="C290" s="62"/>
      <c r="D290" s="42" t="s">
        <v>43</v>
      </c>
      <c r="E290" s="40" t="s">
        <v>20</v>
      </c>
      <c r="F290" s="43" t="str">
        <f>'Mini Volley Girls'!A33</f>
        <v>WM-30</v>
      </c>
      <c r="G290" s="43" t="str">
        <f>'Mini Volley Girls'!B33</f>
        <v>Mini Volley Girls</v>
      </c>
      <c r="H290" s="43" t="str">
        <f>'Mini Volley Girls'!C33</f>
        <v>FLYERS</v>
      </c>
      <c r="I290" s="43" t="str">
        <f>'Mini Volley Girls'!D33</f>
        <v>PAOLA</v>
      </c>
      <c r="J290" s="43">
        <f>'Mini Volley Girls'!E33</f>
        <v>2</v>
      </c>
      <c r="K290" s="43">
        <f>'Mini Volley Girls'!F33</f>
        <v>0</v>
      </c>
      <c r="L290" s="60"/>
      <c r="M290" s="8"/>
      <c r="N290" s="8"/>
      <c r="O290" s="30"/>
      <c r="P290" s="30"/>
      <c r="Q290" s="30"/>
      <c r="R290" s="30"/>
      <c r="S290" s="30"/>
      <c r="T290" s="31"/>
      <c r="U290" s="31"/>
    </row>
    <row r="291" spans="2:21" ht="15">
      <c r="B291" s="61"/>
      <c r="C291" s="62"/>
      <c r="D291" s="42" t="s">
        <v>27</v>
      </c>
      <c r="E291" s="40" t="s">
        <v>20</v>
      </c>
      <c r="F291" s="43" t="str">
        <f>'Senior Men'!A18</f>
        <v>M-15</v>
      </c>
      <c r="G291" s="43" t="str">
        <f>'Senior Men'!B18</f>
        <v>Senior Men</v>
      </c>
      <c r="H291" s="43" t="str">
        <f>'Senior Men'!C18</f>
        <v>VALLETTA MAPEI</v>
      </c>
      <c r="I291" s="43" t="str">
        <f>'Senior Men'!D18</f>
        <v>SLIEMA</v>
      </c>
      <c r="J291" s="43">
        <f>'Senior Men'!E18</f>
        <v>3</v>
      </c>
      <c r="K291" s="43">
        <f>'Senior Men'!F18</f>
        <v>0</v>
      </c>
      <c r="M291" s="8"/>
      <c r="N291" s="8"/>
      <c r="O291" s="30"/>
      <c r="P291" s="30"/>
      <c r="Q291" s="30"/>
      <c r="R291" s="30"/>
      <c r="S291" s="30"/>
      <c r="T291" s="31"/>
      <c r="U291" s="31"/>
    </row>
    <row r="292" spans="2:21" ht="15">
      <c r="B292" s="61"/>
      <c r="C292" s="62"/>
      <c r="D292" s="42" t="s">
        <v>28</v>
      </c>
      <c r="E292" s="40" t="s">
        <v>20</v>
      </c>
      <c r="F292" s="43" t="str">
        <f>'Senior Women Div 1'!A36</f>
        <v>WF-33</v>
      </c>
      <c r="G292" s="43" t="str">
        <f>'Senior Women Div 1'!B36</f>
        <v>Senior Women 1st Div</v>
      </c>
      <c r="H292" s="43" t="str">
        <f>'Senior Women Div 1'!C36</f>
        <v>SOUTHEND</v>
      </c>
      <c r="I292" s="43" t="str">
        <f>'Senior Women Div 1'!D36</f>
        <v>PLAYVOLLEY GALAXY</v>
      </c>
      <c r="J292" s="43">
        <f>'Senior Women Div 1'!E36</f>
        <v>3</v>
      </c>
      <c r="K292" s="43">
        <f>'Senior Women Div 1'!F36</f>
        <v>0</v>
      </c>
      <c r="M292" s="8"/>
      <c r="N292" s="8"/>
      <c r="O292" s="30"/>
      <c r="P292" s="30"/>
      <c r="Q292" s="30"/>
      <c r="R292" s="30"/>
      <c r="S292" s="30"/>
      <c r="T292" s="31"/>
      <c r="U292" s="31"/>
    </row>
    <row r="293" spans="2:21" ht="15">
      <c r="B293" s="61"/>
      <c r="C293" s="79"/>
      <c r="D293" s="42" t="s">
        <v>35</v>
      </c>
      <c r="E293" s="40" t="s">
        <v>20</v>
      </c>
      <c r="F293" s="43" t="str">
        <f>'Senior Women Div 1'!A39</f>
        <v>WF-36</v>
      </c>
      <c r="G293" s="43" t="str">
        <f>'Senior Women Div 1'!B39</f>
        <v>Senior Women 1st Div</v>
      </c>
      <c r="H293" s="43" t="str">
        <f>'Senior Women Div 1'!C39</f>
        <v>FLYERS DEPIRO</v>
      </c>
      <c r="I293" s="43" t="str">
        <f>'Senior Women Div 1'!D39</f>
        <v>PAOLA HIBS CANDY</v>
      </c>
      <c r="J293" s="43">
        <f>'Senior Women Div 1'!E39</f>
        <v>0</v>
      </c>
      <c r="K293" s="43">
        <f>'Senior Women Div 1'!F39</f>
        <v>3</v>
      </c>
      <c r="L293" s="60" t="s">
        <v>68</v>
      </c>
      <c r="M293" s="8"/>
      <c r="N293" s="8"/>
      <c r="O293" s="30"/>
      <c r="P293" s="30"/>
      <c r="Q293" s="30"/>
      <c r="R293" s="30"/>
      <c r="S293" s="30"/>
      <c r="T293" s="31"/>
      <c r="U293" s="31"/>
    </row>
    <row r="294" spans="7:21" ht="15">
      <c r="G294" s="4"/>
      <c r="I294" s="5"/>
      <c r="K294" s="63"/>
      <c r="L294" s="60"/>
      <c r="M294" s="8"/>
      <c r="N294" s="8"/>
      <c r="O294" s="30"/>
      <c r="P294" s="30"/>
      <c r="Q294" s="30"/>
      <c r="R294" s="30"/>
      <c r="S294" s="30"/>
      <c r="T294" s="31"/>
      <c r="U294" s="31"/>
    </row>
    <row r="295" spans="2:21" ht="15">
      <c r="B295" s="32" t="s">
        <v>22</v>
      </c>
      <c r="C295" s="33">
        <v>40291</v>
      </c>
      <c r="D295" s="34" t="s">
        <v>13</v>
      </c>
      <c r="E295" s="32" t="s">
        <v>20</v>
      </c>
      <c r="F295" s="35" t="str">
        <f>'Women National-Fr.Parnis Cup'!A8</f>
        <v>WC-05</v>
      </c>
      <c r="G295" s="35" t="str">
        <f>'Women National-Fr.Parnis Cup'!B8</f>
        <v>Women National (Fr.Parnis) Cup</v>
      </c>
      <c r="H295" s="35" t="str">
        <f>'Women National-Fr.Parnis Cup'!C8</f>
        <v>FLYERS</v>
      </c>
      <c r="I295" s="35" t="str">
        <f>'Women National-Fr.Parnis Cup'!D8</f>
        <v>PAOLA HIBS CANDY</v>
      </c>
      <c r="J295" s="35">
        <f>'Women National-Fr.Parnis Cup'!E8</f>
        <v>1</v>
      </c>
      <c r="K295" s="35">
        <f>'Women National-Fr.Parnis Cup'!F8</f>
        <v>3</v>
      </c>
      <c r="M295" s="8"/>
      <c r="N295" s="8"/>
      <c r="O295" s="30"/>
      <c r="P295" s="30"/>
      <c r="Q295" s="30"/>
      <c r="R295" s="30"/>
      <c r="S295" s="30"/>
      <c r="T295" s="31"/>
      <c r="U295" s="31"/>
    </row>
    <row r="296" spans="7:21" ht="7.5" customHeight="1">
      <c r="G296" s="4"/>
      <c r="I296" s="5"/>
      <c r="K296" s="63"/>
      <c r="L296" s="60"/>
      <c r="M296" s="8"/>
      <c r="N296" s="8"/>
      <c r="O296" s="30"/>
      <c r="P296" s="30"/>
      <c r="Q296" s="30"/>
      <c r="R296" s="30"/>
      <c r="S296" s="30"/>
      <c r="T296" s="31"/>
      <c r="U296" s="31"/>
    </row>
    <row r="297" spans="2:21" ht="15">
      <c r="B297" s="32" t="s">
        <v>24</v>
      </c>
      <c r="C297" s="33">
        <v>40292</v>
      </c>
      <c r="D297" s="34" t="s">
        <v>36</v>
      </c>
      <c r="E297" s="32" t="s">
        <v>20</v>
      </c>
      <c r="F297" s="232" t="s">
        <v>38</v>
      </c>
      <c r="G297" s="232"/>
      <c r="H297" s="232"/>
      <c r="I297" s="232"/>
      <c r="J297" s="232"/>
      <c r="K297" s="232"/>
      <c r="L297" s="60"/>
      <c r="M297" s="8"/>
      <c r="N297" s="8"/>
      <c r="O297" s="30"/>
      <c r="P297" s="30"/>
      <c r="Q297" s="30"/>
      <c r="R297" s="30"/>
      <c r="S297" s="30"/>
      <c r="T297" s="31"/>
      <c r="U297" s="31"/>
    </row>
    <row r="298" spans="2:21" ht="15">
      <c r="B298" s="36"/>
      <c r="C298" s="37"/>
      <c r="D298" s="34" t="s">
        <v>35</v>
      </c>
      <c r="E298" s="32" t="s">
        <v>20</v>
      </c>
      <c r="F298" s="35" t="str">
        <f>'Women National-Fr.Parnis Cup'!A9</f>
        <v>WC-06</v>
      </c>
      <c r="G298" s="35" t="str">
        <f>'Women National-Fr.Parnis Cup'!B9</f>
        <v>Women National (Fr.Parnis) Cup</v>
      </c>
      <c r="H298" s="35" t="str">
        <f>'Women National-Fr.Parnis Cup'!C9</f>
        <v>PAOLA HIBS CANDY</v>
      </c>
      <c r="I298" s="35" t="str">
        <f>'Women National-Fr.Parnis Cup'!D9</f>
        <v>FLYERS</v>
      </c>
      <c r="J298" s="35">
        <f>'Women National-Fr.Parnis Cup'!E9</f>
        <v>3</v>
      </c>
      <c r="K298" s="35">
        <f>'Women National-Fr.Parnis Cup'!F9</f>
        <v>0</v>
      </c>
      <c r="M298" s="8"/>
      <c r="N298" s="8"/>
      <c r="O298" s="30"/>
      <c r="P298" s="30"/>
      <c r="Q298" s="30"/>
      <c r="R298" s="30"/>
      <c r="S298" s="30"/>
      <c r="T298" s="31"/>
      <c r="U298" s="31"/>
    </row>
    <row r="299" spans="2:21" ht="7.5" customHeight="1">
      <c r="B299" s="36"/>
      <c r="C299" s="36"/>
      <c r="D299" s="64"/>
      <c r="E299" s="65"/>
      <c r="F299" s="65"/>
      <c r="G299" s="65"/>
      <c r="H299" s="66"/>
      <c r="I299" s="66"/>
      <c r="J299" s="67"/>
      <c r="K299" s="68"/>
      <c r="L299" s="60"/>
      <c r="M299" s="8"/>
      <c r="N299" s="8"/>
      <c r="O299" s="30"/>
      <c r="P299" s="30"/>
      <c r="Q299" s="30"/>
      <c r="R299" s="30"/>
      <c r="S299" s="30"/>
      <c r="T299" s="31"/>
      <c r="U299" s="31"/>
    </row>
    <row r="300" spans="2:21" ht="15">
      <c r="B300" s="32" t="s">
        <v>30</v>
      </c>
      <c r="C300" s="33">
        <v>40293</v>
      </c>
      <c r="D300" s="34" t="s">
        <v>33</v>
      </c>
      <c r="E300" s="32" t="s">
        <v>20</v>
      </c>
      <c r="F300" s="232" t="s">
        <v>34</v>
      </c>
      <c r="G300" s="232"/>
      <c r="H300" s="232"/>
      <c r="I300" s="232"/>
      <c r="J300" s="232"/>
      <c r="K300" s="232"/>
      <c r="L300" s="60"/>
      <c r="M300" s="8"/>
      <c r="N300" s="8"/>
      <c r="O300" s="30"/>
      <c r="P300" s="30"/>
      <c r="Q300" s="30"/>
      <c r="R300" s="30"/>
      <c r="S300" s="30"/>
      <c r="T300" s="31"/>
      <c r="U300" s="31"/>
    </row>
    <row r="301" spans="2:21" ht="15">
      <c r="B301" s="36"/>
      <c r="C301" s="37"/>
      <c r="D301" s="34" t="s">
        <v>27</v>
      </c>
      <c r="E301" s="32" t="s">
        <v>20</v>
      </c>
      <c r="F301" s="35" t="str">
        <f>'Senior Women Div 2'!A35</f>
        <v>WN-32</v>
      </c>
      <c r="G301" s="35" t="str">
        <f>'Senior Women Div 2'!B35</f>
        <v>Senior Women 2nd Div</v>
      </c>
      <c r="H301" s="35" t="str">
        <f>'Senior Women Div 2'!C35</f>
        <v>TGIF</v>
      </c>
      <c r="I301" s="35" t="str">
        <f>'Senior Women Div 2'!D35</f>
        <v>MELLIEHA BULLETS</v>
      </c>
      <c r="J301" s="35">
        <f>'Senior Women Div 2'!E35</f>
        <v>3</v>
      </c>
      <c r="K301" s="35">
        <f>'Senior Women Div 2'!F35</f>
        <v>0</v>
      </c>
      <c r="M301" s="8"/>
      <c r="N301" s="8"/>
      <c r="O301" s="30"/>
      <c r="P301" s="30"/>
      <c r="Q301" s="30"/>
      <c r="R301" s="30"/>
      <c r="S301" s="30"/>
      <c r="T301" s="31"/>
      <c r="U301" s="31"/>
    </row>
    <row r="302" spans="2:21" ht="15">
      <c r="B302" s="36"/>
      <c r="C302" s="37"/>
      <c r="D302" s="189" t="s">
        <v>28</v>
      </c>
      <c r="E302" s="190" t="s">
        <v>20</v>
      </c>
      <c r="F302" s="191" t="str">
        <f>'Senior Women Div 2'!A38</f>
        <v>WN-35</v>
      </c>
      <c r="G302" s="191" t="str">
        <f>'Senior Women Div 2'!B38</f>
        <v>Senior Women 2nd Div</v>
      </c>
      <c r="H302" s="191" t="str">
        <f>'Senior Women Div 2'!C38</f>
        <v>PAOLA U18</v>
      </c>
      <c r="I302" s="191" t="str">
        <f>'Senior Women Div 2'!D38</f>
        <v>BIRKIRKARA</v>
      </c>
      <c r="J302" s="191">
        <f>'Senior Women Div 2'!E38</f>
        <v>2</v>
      </c>
      <c r="K302" s="191">
        <f>'Senior Women Div 2'!F38</f>
        <v>3</v>
      </c>
      <c r="L302" s="93"/>
      <c r="M302" s="8"/>
      <c r="N302" s="8"/>
      <c r="O302" s="30"/>
      <c r="P302" s="30"/>
      <c r="Q302" s="30"/>
      <c r="R302" s="30"/>
      <c r="S302" s="30"/>
      <c r="T302" s="31"/>
      <c r="U302" s="31"/>
    </row>
    <row r="303" spans="7:21" ht="15">
      <c r="G303" s="4"/>
      <c r="I303" s="5"/>
      <c r="K303" s="63"/>
      <c r="L303" s="60"/>
      <c r="M303" s="8"/>
      <c r="N303" s="8"/>
      <c r="O303" s="30"/>
      <c r="P303" s="30"/>
      <c r="Q303" s="30"/>
      <c r="R303" s="30"/>
      <c r="S303" s="30"/>
      <c r="T303" s="31"/>
      <c r="U303" s="31"/>
    </row>
    <row r="304" spans="2:21" ht="26.25">
      <c r="B304" s="230" t="s">
        <v>69</v>
      </c>
      <c r="C304" s="230"/>
      <c r="D304" s="230"/>
      <c r="E304" s="230"/>
      <c r="F304" s="230"/>
      <c r="G304" s="230"/>
      <c r="H304" s="230"/>
      <c r="I304" s="230"/>
      <c r="J304" s="230"/>
      <c r="K304" s="230"/>
      <c r="L304" s="60"/>
      <c r="M304" s="8"/>
      <c r="N304" s="8"/>
      <c r="O304" s="30"/>
      <c r="P304" s="30"/>
      <c r="Q304" s="30"/>
      <c r="R304" s="30"/>
      <c r="S304" s="30"/>
      <c r="T304" s="31"/>
      <c r="U304" s="31"/>
    </row>
    <row r="305" spans="7:21" ht="15">
      <c r="G305" s="4"/>
      <c r="I305" s="5"/>
      <c r="K305" s="63"/>
      <c r="L305" s="60"/>
      <c r="M305" s="8"/>
      <c r="N305" s="8"/>
      <c r="O305" s="30"/>
      <c r="P305" s="30"/>
      <c r="Q305" s="30"/>
      <c r="R305" s="30"/>
      <c r="S305" s="30"/>
      <c r="T305" s="31"/>
      <c r="U305" s="31"/>
    </row>
    <row r="306" spans="2:21" ht="15">
      <c r="B306" s="40" t="s">
        <v>24</v>
      </c>
      <c r="C306" s="41">
        <v>40299</v>
      </c>
      <c r="D306" s="42" t="s">
        <v>36</v>
      </c>
      <c r="E306" s="40" t="s">
        <v>20</v>
      </c>
      <c r="F306" s="232" t="s">
        <v>38</v>
      </c>
      <c r="G306" s="232"/>
      <c r="H306" s="232"/>
      <c r="I306" s="232"/>
      <c r="J306" s="232"/>
      <c r="K306" s="232"/>
      <c r="L306" s="60"/>
      <c r="M306" s="8"/>
      <c r="N306" s="8"/>
      <c r="O306" s="30"/>
      <c r="P306" s="30"/>
      <c r="Q306" s="30"/>
      <c r="R306" s="30"/>
      <c r="S306" s="30"/>
      <c r="T306" s="31"/>
      <c r="U306" s="31"/>
    </row>
    <row r="307" spans="2:21" ht="7.5" customHeight="1">
      <c r="B307" s="61"/>
      <c r="C307" s="61"/>
      <c r="D307" s="69"/>
      <c r="E307" s="49"/>
      <c r="F307" s="49"/>
      <c r="G307" s="49"/>
      <c r="H307" s="70"/>
      <c r="I307" s="70"/>
      <c r="J307" s="71"/>
      <c r="K307" s="72"/>
      <c r="L307" s="60"/>
      <c r="M307" s="8"/>
      <c r="N307" s="8"/>
      <c r="O307" s="30"/>
      <c r="P307" s="30"/>
      <c r="Q307" s="30"/>
      <c r="R307" s="30"/>
      <c r="S307" s="30"/>
      <c r="T307" s="31"/>
      <c r="U307" s="31"/>
    </row>
    <row r="308" spans="2:21" ht="15">
      <c r="B308" s="40" t="s">
        <v>30</v>
      </c>
      <c r="C308" s="41">
        <v>40300</v>
      </c>
      <c r="D308" s="42" t="s">
        <v>33</v>
      </c>
      <c r="E308" s="40" t="s">
        <v>20</v>
      </c>
      <c r="F308" s="232" t="s">
        <v>34</v>
      </c>
      <c r="G308" s="232"/>
      <c r="H308" s="232"/>
      <c r="I308" s="232"/>
      <c r="J308" s="232"/>
      <c r="K308" s="232"/>
      <c r="L308" s="60"/>
      <c r="M308" s="8"/>
      <c r="N308" s="8"/>
      <c r="O308" s="30"/>
      <c r="P308" s="30"/>
      <c r="Q308" s="30"/>
      <c r="R308" s="30"/>
      <c r="S308" s="30"/>
      <c r="T308" s="31"/>
      <c r="U308" s="31"/>
    </row>
    <row r="309" spans="2:21" ht="15">
      <c r="B309" s="61"/>
      <c r="C309" s="62"/>
      <c r="D309" s="42" t="s">
        <v>28</v>
      </c>
      <c r="E309" s="40" t="s">
        <v>20</v>
      </c>
      <c r="F309" s="43" t="str">
        <f>'Senior Women Div 2'!A39</f>
        <v>WN-36</v>
      </c>
      <c r="G309" s="43" t="str">
        <f>'Senior Women Div 2'!B39</f>
        <v>Senior Women 2nd Div</v>
      </c>
      <c r="H309" s="43" t="str">
        <f>'Senior Women Div 2'!C39</f>
        <v>BIRKIRKARA</v>
      </c>
      <c r="I309" s="43" t="str">
        <f>'Senior Women Div 2'!D39</f>
        <v>FLYERS DEPIRO II</v>
      </c>
      <c r="J309" s="43">
        <f>'Senior Women Div 2'!E39</f>
        <v>2</v>
      </c>
      <c r="K309" s="43">
        <f>'Senior Women Div 2'!F39</f>
        <v>3</v>
      </c>
      <c r="M309" s="8"/>
      <c r="N309" s="8"/>
      <c r="O309" s="30"/>
      <c r="P309" s="30"/>
      <c r="Q309" s="30"/>
      <c r="R309" s="30"/>
      <c r="S309" s="30"/>
      <c r="T309" s="31"/>
      <c r="U309" s="31"/>
    </row>
    <row r="310" spans="2:21" ht="15">
      <c r="B310" s="9"/>
      <c r="C310" s="38"/>
      <c r="D310" s="39"/>
      <c r="E310" s="9"/>
      <c r="F310" s="10"/>
      <c r="G310" s="10"/>
      <c r="H310" s="10"/>
      <c r="I310" s="10"/>
      <c r="J310" s="10"/>
      <c r="K310" s="10"/>
      <c r="L310" s="60"/>
      <c r="M310" s="8"/>
      <c r="N310" s="8"/>
      <c r="O310" s="30"/>
      <c r="P310" s="30"/>
      <c r="Q310" s="30"/>
      <c r="R310" s="30"/>
      <c r="S310" s="30"/>
      <c r="T310" s="31"/>
      <c r="U310" s="31"/>
    </row>
    <row r="311" spans="2:21" ht="15">
      <c r="B311" s="32" t="s">
        <v>22</v>
      </c>
      <c r="C311" s="33">
        <v>40305</v>
      </c>
      <c r="D311" s="34" t="s">
        <v>13</v>
      </c>
      <c r="E311" s="32" t="s">
        <v>20</v>
      </c>
      <c r="F311" s="35" t="str">
        <f>'Senior Women Div 2'!A36</f>
        <v>WN-33</v>
      </c>
      <c r="G311" s="35" t="str">
        <f>'Senior Women Div 2'!B36</f>
        <v>Senior Women 2nd Div</v>
      </c>
      <c r="H311" s="35" t="str">
        <f>'Senior Women Div 2'!C36</f>
        <v>MELLIEHA BULLETS</v>
      </c>
      <c r="I311" s="35" t="str">
        <f>'Senior Women Div 2'!D36</f>
        <v>PHOENIX</v>
      </c>
      <c r="J311" s="35">
        <f>'Senior Women Div 2'!E36</f>
        <v>0</v>
      </c>
      <c r="K311" s="35">
        <f>'Senior Women Div 2'!F36</f>
        <v>3</v>
      </c>
      <c r="M311" s="8"/>
      <c r="N311" s="8"/>
      <c r="O311" s="30"/>
      <c r="P311" s="30"/>
      <c r="Q311" s="30"/>
      <c r="R311" s="30"/>
      <c r="S311" s="30"/>
      <c r="T311" s="31"/>
      <c r="U311" s="31"/>
    </row>
    <row r="312" spans="2:21" ht="7.5" customHeight="1">
      <c r="B312" s="9"/>
      <c r="C312" s="38"/>
      <c r="D312" s="39"/>
      <c r="E312" s="9"/>
      <c r="F312" s="10"/>
      <c r="G312" s="10"/>
      <c r="H312" s="10"/>
      <c r="I312" s="10"/>
      <c r="J312" s="10"/>
      <c r="K312" s="10"/>
      <c r="L312" s="60"/>
      <c r="M312" s="8"/>
      <c r="N312" s="8"/>
      <c r="O312" s="30"/>
      <c r="P312" s="30"/>
      <c r="Q312" s="30"/>
      <c r="R312" s="30"/>
      <c r="S312" s="30"/>
      <c r="T312" s="31"/>
      <c r="U312" s="31"/>
    </row>
    <row r="313" spans="2:21" ht="15">
      <c r="B313" s="32" t="s">
        <v>24</v>
      </c>
      <c r="C313" s="33">
        <v>40306</v>
      </c>
      <c r="D313" s="34" t="s">
        <v>32</v>
      </c>
      <c r="E313" s="32" t="s">
        <v>20</v>
      </c>
      <c r="F313" s="227" t="s">
        <v>57</v>
      </c>
      <c r="G313" s="227"/>
      <c r="H313" s="227"/>
      <c r="I313" s="227"/>
      <c r="J313" s="227"/>
      <c r="K313" s="227"/>
      <c r="L313" s="60"/>
      <c r="M313" s="8"/>
      <c r="N313" s="8"/>
      <c r="O313" s="30"/>
      <c r="P313" s="30"/>
      <c r="Q313" s="30"/>
      <c r="R313" s="30"/>
      <c r="S313" s="30"/>
      <c r="T313" s="31"/>
      <c r="U313" s="31"/>
    </row>
    <row r="314" spans="2:21" ht="15">
      <c r="B314" s="9"/>
      <c r="C314" s="38"/>
      <c r="D314" s="39"/>
      <c r="E314" s="9"/>
      <c r="F314" s="10"/>
      <c r="G314" s="10"/>
      <c r="H314" s="10"/>
      <c r="I314" s="10"/>
      <c r="J314" s="10"/>
      <c r="K314" s="10"/>
      <c r="L314" s="60"/>
      <c r="M314" s="8"/>
      <c r="N314" s="8"/>
      <c r="O314" s="30"/>
      <c r="P314" s="30"/>
      <c r="Q314" s="30"/>
      <c r="R314" s="30"/>
      <c r="S314" s="30"/>
      <c r="T314" s="31"/>
      <c r="U314" s="31"/>
    </row>
    <row r="315" spans="2:21" ht="26.25">
      <c r="B315" s="230" t="s">
        <v>70</v>
      </c>
      <c r="C315" s="230"/>
      <c r="D315" s="230"/>
      <c r="E315" s="230"/>
      <c r="F315" s="230"/>
      <c r="G315" s="230"/>
      <c r="H315" s="230"/>
      <c r="I315" s="230"/>
      <c r="J315" s="230"/>
      <c r="K315" s="230"/>
      <c r="L315" s="60"/>
      <c r="M315" s="8"/>
      <c r="N315" s="8"/>
      <c r="O315" s="30"/>
      <c r="P315" s="30"/>
      <c r="Q315" s="30"/>
      <c r="R315" s="30"/>
      <c r="S315" s="30"/>
      <c r="T315" s="31"/>
      <c r="U315" s="31"/>
    </row>
    <row r="316" spans="2:21" ht="15">
      <c r="B316" s="95"/>
      <c r="C316" s="96"/>
      <c r="D316" s="97"/>
      <c r="E316" s="95"/>
      <c r="F316" s="98"/>
      <c r="G316" s="98"/>
      <c r="H316" s="98"/>
      <c r="I316" s="98"/>
      <c r="J316" s="98"/>
      <c r="K316" s="98"/>
      <c r="L316" s="60"/>
      <c r="M316" s="8"/>
      <c r="N316" s="8"/>
      <c r="O316" s="30"/>
      <c r="P316" s="30"/>
      <c r="Q316" s="30"/>
      <c r="R316" s="30"/>
      <c r="S316" s="30"/>
      <c r="T316" s="31"/>
      <c r="U316" s="31"/>
    </row>
    <row r="317" spans="2:21" ht="15.75">
      <c r="B317" s="32" t="s">
        <v>22</v>
      </c>
      <c r="C317" s="210">
        <v>40340</v>
      </c>
      <c r="D317" s="211" t="s">
        <v>36</v>
      </c>
      <c r="E317" s="212" t="s">
        <v>20</v>
      </c>
      <c r="F317" s="213" t="s">
        <v>306</v>
      </c>
      <c r="G317" s="213" t="s">
        <v>323</v>
      </c>
      <c r="H317" s="213" t="s">
        <v>298</v>
      </c>
      <c r="I317" s="213" t="s">
        <v>299</v>
      </c>
      <c r="J317" s="213"/>
      <c r="K317" s="213"/>
      <c r="L317" s="94" t="s">
        <v>67</v>
      </c>
      <c r="M317" s="8"/>
      <c r="N317" s="8"/>
      <c r="O317" s="30"/>
      <c r="P317" s="30"/>
      <c r="Q317" s="30"/>
      <c r="R317" s="30"/>
      <c r="S317" s="30"/>
      <c r="T317" s="31"/>
      <c r="U317" s="31"/>
    </row>
    <row r="318" spans="2:21" ht="15">
      <c r="B318" s="36"/>
      <c r="C318" s="37"/>
      <c r="D318" s="211" t="s">
        <v>35</v>
      </c>
      <c r="E318" s="212" t="s">
        <v>20</v>
      </c>
      <c r="F318" s="213" t="s">
        <v>307</v>
      </c>
      <c r="G318" s="213" t="s">
        <v>323</v>
      </c>
      <c r="H318" s="213" t="s">
        <v>300</v>
      </c>
      <c r="I318" s="213" t="s">
        <v>301</v>
      </c>
      <c r="J318" s="213"/>
      <c r="K318" s="213"/>
      <c r="L318" s="60"/>
      <c r="M318" s="8"/>
      <c r="N318" s="8"/>
      <c r="O318" s="30"/>
      <c r="P318" s="30"/>
      <c r="Q318" s="30"/>
      <c r="R318" s="30"/>
      <c r="S318" s="30"/>
      <c r="T318" s="31"/>
      <c r="U318" s="31"/>
    </row>
    <row r="319" spans="2:21" ht="15">
      <c r="B319" s="36"/>
      <c r="C319" s="37"/>
      <c r="D319" s="211" t="s">
        <v>13</v>
      </c>
      <c r="E319" s="212" t="s">
        <v>20</v>
      </c>
      <c r="F319" s="213" t="s">
        <v>308</v>
      </c>
      <c r="G319" s="213" t="s">
        <v>323</v>
      </c>
      <c r="H319" s="213" t="s">
        <v>302</v>
      </c>
      <c r="I319" s="213" t="s">
        <v>298</v>
      </c>
      <c r="J319" s="213"/>
      <c r="K319" s="213"/>
      <c r="L319" s="60"/>
      <c r="M319" s="8"/>
      <c r="N319" s="8"/>
      <c r="O319" s="30"/>
      <c r="P319" s="30"/>
      <c r="Q319" s="30"/>
      <c r="R319" s="30"/>
      <c r="S319" s="30"/>
      <c r="T319" s="31"/>
      <c r="U319" s="31"/>
    </row>
    <row r="320" spans="2:21" ht="7.5" customHeight="1">
      <c r="B320" s="65"/>
      <c r="C320" s="65"/>
      <c r="D320" s="80"/>
      <c r="E320" s="65"/>
      <c r="F320" s="65"/>
      <c r="G320" s="66"/>
      <c r="H320" s="66"/>
      <c r="I320" s="67"/>
      <c r="J320" s="67"/>
      <c r="K320" s="81"/>
      <c r="L320" s="60"/>
      <c r="M320" s="8"/>
      <c r="N320" s="8"/>
      <c r="O320" s="30"/>
      <c r="P320" s="30"/>
      <c r="Q320" s="30"/>
      <c r="R320" s="30"/>
      <c r="S320" s="30"/>
      <c r="T320" s="31"/>
      <c r="U320" s="31"/>
    </row>
    <row r="321" spans="2:21" ht="15">
      <c r="B321" s="32" t="s">
        <v>24</v>
      </c>
      <c r="C321" s="210">
        <v>40341</v>
      </c>
      <c r="D321" s="211" t="s">
        <v>303</v>
      </c>
      <c r="E321" s="212" t="s">
        <v>20</v>
      </c>
      <c r="F321" s="213" t="s">
        <v>309</v>
      </c>
      <c r="G321" s="213" t="s">
        <v>323</v>
      </c>
      <c r="H321" s="213" t="s">
        <v>300</v>
      </c>
      <c r="I321" s="213" t="s">
        <v>305</v>
      </c>
      <c r="J321" s="213"/>
      <c r="K321" s="213"/>
      <c r="L321" s="60"/>
      <c r="M321" s="8"/>
      <c r="N321" s="8"/>
      <c r="O321" s="30"/>
      <c r="P321" s="30"/>
      <c r="Q321" s="30"/>
      <c r="R321" s="30"/>
      <c r="S321" s="30"/>
      <c r="T321" s="31"/>
      <c r="U321" s="31"/>
    </row>
    <row r="322" spans="2:21" ht="15">
      <c r="B322" s="36"/>
      <c r="C322" s="37"/>
      <c r="D322" s="211" t="s">
        <v>64</v>
      </c>
      <c r="E322" s="212" t="s">
        <v>20</v>
      </c>
      <c r="F322" s="213" t="s">
        <v>310</v>
      </c>
      <c r="G322" s="213" t="s">
        <v>323</v>
      </c>
      <c r="H322" s="213" t="s">
        <v>301</v>
      </c>
      <c r="I322" s="213" t="s">
        <v>299</v>
      </c>
      <c r="J322" s="213"/>
      <c r="K322" s="213"/>
      <c r="L322" s="60"/>
      <c r="M322" s="8"/>
      <c r="N322" s="8"/>
      <c r="O322" s="30"/>
      <c r="P322" s="30"/>
      <c r="Q322" s="30"/>
      <c r="R322" s="30"/>
      <c r="S322" s="30"/>
      <c r="T322" s="31"/>
      <c r="U322" s="31"/>
    </row>
    <row r="323" spans="2:21" ht="15">
      <c r="B323" s="36"/>
      <c r="C323" s="37"/>
      <c r="D323" s="211" t="s">
        <v>35</v>
      </c>
      <c r="E323" s="212" t="s">
        <v>20</v>
      </c>
      <c r="F323" s="213" t="s">
        <v>311</v>
      </c>
      <c r="G323" s="213" t="s">
        <v>323</v>
      </c>
      <c r="H323" s="213" t="s">
        <v>298</v>
      </c>
      <c r="I323" s="213" t="s">
        <v>300</v>
      </c>
      <c r="J323" s="213"/>
      <c r="K323" s="213"/>
      <c r="L323" s="60"/>
      <c r="M323" s="8"/>
      <c r="N323" s="8"/>
      <c r="O323" s="30"/>
      <c r="P323" s="30"/>
      <c r="Q323" s="30"/>
      <c r="R323" s="30"/>
      <c r="S323" s="30"/>
      <c r="T323" s="31"/>
      <c r="U323" s="31"/>
    </row>
    <row r="324" spans="2:21" ht="15">
      <c r="B324" s="36"/>
      <c r="C324" s="37"/>
      <c r="D324" s="211" t="s">
        <v>13</v>
      </c>
      <c r="E324" s="212" t="s">
        <v>20</v>
      </c>
      <c r="F324" s="213" t="s">
        <v>312</v>
      </c>
      <c r="G324" s="213" t="s">
        <v>323</v>
      </c>
      <c r="H324" s="213" t="s">
        <v>302</v>
      </c>
      <c r="I324" s="213" t="s">
        <v>301</v>
      </c>
      <c r="J324" s="213"/>
      <c r="K324" s="213"/>
      <c r="L324" s="60"/>
      <c r="M324" s="8"/>
      <c r="N324" s="8"/>
      <c r="O324" s="30"/>
      <c r="P324" s="30"/>
      <c r="Q324" s="30"/>
      <c r="R324" s="30"/>
      <c r="S324" s="30"/>
      <c r="T324" s="31"/>
      <c r="U324" s="31"/>
    </row>
    <row r="325" spans="2:21" ht="7.5" customHeight="1">
      <c r="B325" s="36"/>
      <c r="C325" s="36"/>
      <c r="D325" s="64"/>
      <c r="E325" s="65"/>
      <c r="F325" s="65"/>
      <c r="G325" s="65"/>
      <c r="H325" s="66"/>
      <c r="I325" s="66"/>
      <c r="J325" s="67"/>
      <c r="K325" s="68"/>
      <c r="L325" s="60"/>
      <c r="M325" s="8"/>
      <c r="N325" s="8"/>
      <c r="O325" s="30"/>
      <c r="P325" s="30"/>
      <c r="Q325" s="30"/>
      <c r="R325" s="30"/>
      <c r="S325" s="30"/>
      <c r="T325" s="31"/>
      <c r="U325" s="31"/>
    </row>
    <row r="326" spans="2:21" ht="15">
      <c r="B326" s="32" t="s">
        <v>30</v>
      </c>
      <c r="C326" s="210">
        <v>40342</v>
      </c>
      <c r="D326" s="211" t="s">
        <v>36</v>
      </c>
      <c r="E326" s="212" t="s">
        <v>20</v>
      </c>
      <c r="F326" s="213" t="s">
        <v>313</v>
      </c>
      <c r="G326" s="213" t="s">
        <v>323</v>
      </c>
      <c r="H326" s="213" t="s">
        <v>299</v>
      </c>
      <c r="I326" s="213" t="s">
        <v>300</v>
      </c>
      <c r="J326" s="213"/>
      <c r="K326" s="213"/>
      <c r="L326" s="60"/>
      <c r="M326" s="8"/>
      <c r="N326" s="8"/>
      <c r="O326" s="30"/>
      <c r="P326" s="30"/>
      <c r="Q326" s="30"/>
      <c r="R326" s="30"/>
      <c r="S326" s="30"/>
      <c r="T326" s="31"/>
      <c r="U326" s="31"/>
    </row>
    <row r="327" spans="2:21" ht="15">
      <c r="B327" s="36"/>
      <c r="C327" s="37"/>
      <c r="D327" s="211" t="s">
        <v>28</v>
      </c>
      <c r="E327" s="212" t="s">
        <v>20</v>
      </c>
      <c r="F327" s="213" t="s">
        <v>314</v>
      </c>
      <c r="G327" s="213" t="s">
        <v>323</v>
      </c>
      <c r="H327" s="213" t="s">
        <v>301</v>
      </c>
      <c r="I327" s="213" t="s">
        <v>298</v>
      </c>
      <c r="J327" s="213"/>
      <c r="K327" s="213"/>
      <c r="L327" s="60"/>
      <c r="M327" s="8"/>
      <c r="N327" s="8"/>
      <c r="O327" s="30"/>
      <c r="P327" s="30"/>
      <c r="Q327" s="30"/>
      <c r="R327" s="30"/>
      <c r="S327" s="30"/>
      <c r="T327" s="31"/>
      <c r="U327" s="31"/>
    </row>
    <row r="328" spans="2:21" ht="15">
      <c r="B328" s="36"/>
      <c r="C328" s="37"/>
      <c r="D328" s="211" t="s">
        <v>304</v>
      </c>
      <c r="E328" s="212" t="s">
        <v>20</v>
      </c>
      <c r="F328" s="213" t="s">
        <v>315</v>
      </c>
      <c r="G328" s="213" t="s">
        <v>323</v>
      </c>
      <c r="H328" s="213" t="s">
        <v>299</v>
      </c>
      <c r="I328" s="213" t="s">
        <v>302</v>
      </c>
      <c r="J328" s="213"/>
      <c r="K328" s="213"/>
      <c r="L328" s="60"/>
      <c r="M328" s="8"/>
      <c r="N328" s="8"/>
      <c r="O328" s="30"/>
      <c r="P328" s="30"/>
      <c r="Q328" s="30"/>
      <c r="R328" s="30"/>
      <c r="S328" s="30"/>
      <c r="T328" s="31"/>
      <c r="U328" s="31"/>
    </row>
    <row r="329" spans="2:21" ht="15">
      <c r="B329" s="95"/>
      <c r="C329" s="96"/>
      <c r="D329" s="97"/>
      <c r="E329" s="95"/>
      <c r="F329" s="98"/>
      <c r="G329" s="98"/>
      <c r="H329" s="98"/>
      <c r="I329" s="98"/>
      <c r="J329" s="98"/>
      <c r="K329" s="98"/>
      <c r="L329" s="60"/>
      <c r="M329" s="8"/>
      <c r="N329" s="8"/>
      <c r="O329" s="30"/>
      <c r="P329" s="30"/>
      <c r="Q329" s="30"/>
      <c r="R329" s="30"/>
      <c r="S329" s="30"/>
      <c r="T329" s="31"/>
      <c r="U329" s="31"/>
    </row>
    <row r="330" spans="2:21" ht="15">
      <c r="B330" s="40" t="s">
        <v>22</v>
      </c>
      <c r="C330" s="214">
        <v>40347</v>
      </c>
      <c r="D330" s="215"/>
      <c r="E330" s="216" t="s">
        <v>20</v>
      </c>
      <c r="F330" s="217" t="s">
        <v>316</v>
      </c>
      <c r="G330" s="217" t="s">
        <v>322</v>
      </c>
      <c r="H330" s="217" t="s">
        <v>301</v>
      </c>
      <c r="I330" s="217" t="s">
        <v>300</v>
      </c>
      <c r="J330" s="217"/>
      <c r="K330" s="217"/>
      <c r="L330" s="60"/>
      <c r="M330" s="8"/>
      <c r="N330" s="8"/>
      <c r="O330" s="30"/>
      <c r="P330" s="30"/>
      <c r="Q330" s="30"/>
      <c r="R330" s="30"/>
      <c r="S330" s="30"/>
      <c r="T330" s="31"/>
      <c r="U330" s="31"/>
    </row>
    <row r="331" spans="2:21" ht="15">
      <c r="B331" s="61"/>
      <c r="C331" s="62"/>
      <c r="D331" s="215"/>
      <c r="E331" s="216" t="s">
        <v>20</v>
      </c>
      <c r="F331" s="217" t="s">
        <v>317</v>
      </c>
      <c r="G331" s="217" t="s">
        <v>322</v>
      </c>
      <c r="H331" s="217" t="s">
        <v>305</v>
      </c>
      <c r="I331" s="217" t="s">
        <v>298</v>
      </c>
      <c r="J331" s="217"/>
      <c r="K331" s="217"/>
      <c r="L331" s="60"/>
      <c r="M331" s="8"/>
      <c r="N331" s="8"/>
      <c r="O331" s="30"/>
      <c r="P331" s="30"/>
      <c r="Q331" s="30"/>
      <c r="R331" s="30"/>
      <c r="S331" s="30"/>
      <c r="T331" s="31"/>
      <c r="U331" s="31"/>
    </row>
    <row r="332" spans="2:21" ht="7.5" customHeight="1">
      <c r="B332" s="49"/>
      <c r="C332" s="49"/>
      <c r="D332" s="50"/>
      <c r="E332" s="49"/>
      <c r="F332" s="49"/>
      <c r="G332" s="70"/>
      <c r="H332" s="70"/>
      <c r="I332" s="71"/>
      <c r="J332" s="71"/>
      <c r="K332" s="82"/>
      <c r="L332" s="60"/>
      <c r="M332" s="8"/>
      <c r="N332" s="8"/>
      <c r="O332" s="30"/>
      <c r="P332" s="30"/>
      <c r="Q332" s="30"/>
      <c r="R332" s="30"/>
      <c r="S332" s="30"/>
      <c r="T332" s="31"/>
      <c r="U332" s="31"/>
    </row>
    <row r="333" spans="2:21" ht="15">
      <c r="B333" s="40" t="s">
        <v>24</v>
      </c>
      <c r="C333" s="214">
        <v>40348</v>
      </c>
      <c r="D333" s="215"/>
      <c r="E333" s="216" t="s">
        <v>20</v>
      </c>
      <c r="F333" s="217" t="s">
        <v>318</v>
      </c>
      <c r="G333" s="217" t="s">
        <v>322</v>
      </c>
      <c r="H333" s="217" t="s">
        <v>305</v>
      </c>
      <c r="I333" s="217" t="s">
        <v>301</v>
      </c>
      <c r="J333" s="217"/>
      <c r="K333" s="217"/>
      <c r="L333" s="60"/>
      <c r="M333" s="8"/>
      <c r="N333" s="8"/>
      <c r="O333" s="30"/>
      <c r="P333" s="30"/>
      <c r="Q333" s="30"/>
      <c r="R333" s="30"/>
      <c r="S333" s="30"/>
      <c r="T333" s="31"/>
      <c r="U333" s="31"/>
    </row>
    <row r="334" spans="2:21" ht="15">
      <c r="B334" s="61"/>
      <c r="C334" s="62"/>
      <c r="D334" s="215"/>
      <c r="E334" s="216" t="s">
        <v>20</v>
      </c>
      <c r="F334" s="217" t="s">
        <v>319</v>
      </c>
      <c r="G334" s="217" t="s">
        <v>322</v>
      </c>
      <c r="H334" s="217" t="s">
        <v>298</v>
      </c>
      <c r="I334" s="217" t="s">
        <v>300</v>
      </c>
      <c r="J334" s="217"/>
      <c r="K334" s="217"/>
      <c r="L334" s="60"/>
      <c r="M334" s="8"/>
      <c r="N334" s="8"/>
      <c r="O334" s="30"/>
      <c r="P334" s="30"/>
      <c r="Q334" s="30"/>
      <c r="R334" s="30"/>
      <c r="S334" s="30"/>
      <c r="T334" s="31"/>
      <c r="U334" s="31"/>
    </row>
    <row r="335" spans="2:21" ht="7.5" customHeight="1">
      <c r="B335" s="61"/>
      <c r="C335" s="61"/>
      <c r="D335" s="69"/>
      <c r="E335" s="49"/>
      <c r="F335" s="49"/>
      <c r="G335" s="49"/>
      <c r="H335" s="70"/>
      <c r="I335" s="70"/>
      <c r="J335" s="71"/>
      <c r="K335" s="72"/>
      <c r="L335" s="60"/>
      <c r="M335" s="8"/>
      <c r="N335" s="8"/>
      <c r="O335" s="30"/>
      <c r="P335" s="30"/>
      <c r="Q335" s="30"/>
      <c r="R335" s="30"/>
      <c r="S335" s="30"/>
      <c r="T335" s="31"/>
      <c r="U335" s="31"/>
    </row>
    <row r="336" spans="2:21" ht="15">
      <c r="B336" s="40" t="s">
        <v>30</v>
      </c>
      <c r="C336" s="214">
        <v>40349</v>
      </c>
      <c r="D336" s="215"/>
      <c r="E336" s="216" t="s">
        <v>20</v>
      </c>
      <c r="F336" s="217" t="s">
        <v>320</v>
      </c>
      <c r="G336" s="217" t="s">
        <v>322</v>
      </c>
      <c r="H336" s="217" t="s">
        <v>300</v>
      </c>
      <c r="I336" s="217" t="s">
        <v>305</v>
      </c>
      <c r="J336" s="217"/>
      <c r="K336" s="217"/>
      <c r="L336" s="60"/>
      <c r="M336" s="8"/>
      <c r="N336" s="8"/>
      <c r="O336" s="30"/>
      <c r="P336" s="30"/>
      <c r="Q336" s="30"/>
      <c r="R336" s="30"/>
      <c r="S336" s="30"/>
      <c r="T336" s="31"/>
      <c r="U336" s="31"/>
    </row>
    <row r="337" spans="2:21" ht="15">
      <c r="B337" s="61"/>
      <c r="C337" s="62"/>
      <c r="D337" s="215"/>
      <c r="E337" s="216" t="s">
        <v>20</v>
      </c>
      <c r="F337" s="217" t="s">
        <v>321</v>
      </c>
      <c r="G337" s="217" t="s">
        <v>322</v>
      </c>
      <c r="H337" s="217" t="s">
        <v>301</v>
      </c>
      <c r="I337" s="217" t="s">
        <v>298</v>
      </c>
      <c r="J337" s="217"/>
      <c r="K337" s="217"/>
      <c r="L337" s="60"/>
      <c r="M337" s="8"/>
      <c r="N337" s="8"/>
      <c r="O337" s="30"/>
      <c r="P337" s="30"/>
      <c r="Q337" s="30"/>
      <c r="R337" s="30"/>
      <c r="S337" s="30"/>
      <c r="T337" s="31"/>
      <c r="U337" s="31"/>
    </row>
    <row r="338" spans="2:21" ht="15">
      <c r="B338" s="95"/>
      <c r="C338" s="96"/>
      <c r="D338" s="97"/>
      <c r="E338" s="95"/>
      <c r="F338" s="98"/>
      <c r="G338" s="98"/>
      <c r="H338" s="98"/>
      <c r="I338" s="98"/>
      <c r="J338" s="98"/>
      <c r="K338" s="98"/>
      <c r="L338" s="60"/>
      <c r="M338" s="8"/>
      <c r="N338" s="8"/>
      <c r="O338" s="30"/>
      <c r="P338" s="30"/>
      <c r="Q338" s="30"/>
      <c r="R338" s="30"/>
      <c r="S338" s="30"/>
      <c r="T338" s="31"/>
      <c r="U338" s="31"/>
    </row>
    <row r="339" spans="2:21" ht="26.25">
      <c r="B339" s="230" t="s">
        <v>71</v>
      </c>
      <c r="C339" s="230"/>
      <c r="D339" s="230"/>
      <c r="E339" s="230"/>
      <c r="F339" s="230"/>
      <c r="G339" s="230"/>
      <c r="H339" s="230"/>
      <c r="I339" s="230"/>
      <c r="J339" s="230"/>
      <c r="K339" s="230"/>
      <c r="L339" s="60"/>
      <c r="M339" s="8"/>
      <c r="N339" s="8"/>
      <c r="O339" s="30"/>
      <c r="P339" s="30"/>
      <c r="Q339" s="30"/>
      <c r="R339" s="30"/>
      <c r="S339" s="30"/>
      <c r="T339" s="31"/>
      <c r="U339" s="31"/>
    </row>
    <row r="340" spans="2:21" ht="15">
      <c r="B340" s="95"/>
      <c r="C340" s="96"/>
      <c r="D340" s="97"/>
      <c r="E340" s="95"/>
      <c r="F340" s="228"/>
      <c r="G340" s="228"/>
      <c r="H340" s="228"/>
      <c r="I340" s="228"/>
      <c r="J340" s="228"/>
      <c r="K340" s="228"/>
      <c r="L340" s="60"/>
      <c r="M340" s="8"/>
      <c r="N340" s="8"/>
      <c r="O340" s="30"/>
      <c r="P340" s="30"/>
      <c r="Q340" s="30"/>
      <c r="R340" s="30"/>
      <c r="S340" s="30"/>
      <c r="T340" s="31"/>
      <c r="U340" s="31"/>
    </row>
    <row r="341" spans="2:21" ht="15">
      <c r="B341" s="229" t="s">
        <v>72</v>
      </c>
      <c r="C341" s="229"/>
      <c r="D341" s="229"/>
      <c r="E341" s="229"/>
      <c r="F341" s="229"/>
      <c r="G341" s="229"/>
      <c r="H341" s="229"/>
      <c r="I341" s="229"/>
      <c r="J341" s="229"/>
      <c r="K341" s="229"/>
      <c r="L341" s="60"/>
      <c r="M341" s="8"/>
      <c r="N341" s="8"/>
      <c r="O341" s="30"/>
      <c r="P341" s="30"/>
      <c r="Q341" s="30"/>
      <c r="R341" s="30"/>
      <c r="S341" s="30"/>
      <c r="T341" s="31"/>
      <c r="U341" s="31"/>
    </row>
    <row r="342" spans="2:21" ht="15">
      <c r="B342" s="95"/>
      <c r="C342" s="96"/>
      <c r="D342" s="97"/>
      <c r="E342" s="95"/>
      <c r="F342" s="98"/>
      <c r="G342" s="98"/>
      <c r="H342" s="98"/>
      <c r="I342" s="98"/>
      <c r="J342" s="98"/>
      <c r="K342" s="98"/>
      <c r="L342" s="60"/>
      <c r="M342" s="8"/>
      <c r="N342" s="8"/>
      <c r="O342" s="30"/>
      <c r="P342" s="30"/>
      <c r="Q342" s="30"/>
      <c r="R342" s="30"/>
      <c r="S342" s="30"/>
      <c r="T342" s="31"/>
      <c r="U342" s="31"/>
    </row>
    <row r="343" spans="2:21" ht="15">
      <c r="B343" s="225" t="s">
        <v>325</v>
      </c>
      <c r="C343" s="226"/>
      <c r="D343" s="226"/>
      <c r="E343" s="226"/>
      <c r="F343" s="226"/>
      <c r="G343" s="226"/>
      <c r="H343" s="226"/>
      <c r="I343" s="226"/>
      <c r="J343" s="226"/>
      <c r="K343" s="226"/>
      <c r="L343" s="60"/>
      <c r="M343" s="8"/>
      <c r="N343" s="8"/>
      <c r="O343" s="30"/>
      <c r="P343" s="30"/>
      <c r="Q343" s="30"/>
      <c r="R343" s="30"/>
      <c r="S343" s="30"/>
      <c r="T343" s="31"/>
      <c r="U343" s="31"/>
    </row>
    <row r="344" spans="2:21" ht="15">
      <c r="B344" s="95"/>
      <c r="C344" s="96"/>
      <c r="D344" s="97"/>
      <c r="E344" s="95"/>
      <c r="F344" s="98"/>
      <c r="G344" s="98"/>
      <c r="H344" s="98"/>
      <c r="I344" s="98"/>
      <c r="J344" s="98"/>
      <c r="K344" s="98"/>
      <c r="L344" s="60"/>
      <c r="M344" s="8"/>
      <c r="N344" s="8"/>
      <c r="O344" s="30"/>
      <c r="P344" s="30"/>
      <c r="Q344" s="30"/>
      <c r="R344" s="30"/>
      <c r="S344" s="30"/>
      <c r="T344" s="31"/>
      <c r="U344" s="31"/>
    </row>
    <row r="345" spans="2:21" ht="15">
      <c r="B345" s="225" t="s">
        <v>326</v>
      </c>
      <c r="C345" s="226"/>
      <c r="D345" s="226"/>
      <c r="E345" s="226"/>
      <c r="F345" s="226"/>
      <c r="G345" s="226"/>
      <c r="H345" s="226"/>
      <c r="I345" s="226"/>
      <c r="J345" s="226"/>
      <c r="K345" s="226"/>
      <c r="L345" s="60"/>
      <c r="M345" s="8"/>
      <c r="N345" s="8"/>
      <c r="O345" s="30"/>
      <c r="P345" s="30"/>
      <c r="Q345" s="30"/>
      <c r="R345" s="30"/>
      <c r="S345" s="30"/>
      <c r="T345" s="31"/>
      <c r="U345" s="31"/>
    </row>
    <row r="346" spans="2:21" ht="15">
      <c r="B346" s="95"/>
      <c r="C346" s="96"/>
      <c r="D346" s="97"/>
      <c r="E346" s="95"/>
      <c r="F346" s="98"/>
      <c r="G346" s="98"/>
      <c r="H346" s="98"/>
      <c r="I346" s="98"/>
      <c r="J346" s="98"/>
      <c r="K346" s="98"/>
      <c r="L346" s="60"/>
      <c r="M346" s="8"/>
      <c r="N346" s="8"/>
      <c r="O346" s="30"/>
      <c r="P346" s="30"/>
      <c r="Q346" s="30"/>
      <c r="R346" s="30"/>
      <c r="S346" s="30"/>
      <c r="T346" s="31"/>
      <c r="U346" s="31"/>
    </row>
    <row r="347" spans="2:21" ht="15">
      <c r="B347" s="212" t="s">
        <v>324</v>
      </c>
      <c r="C347" s="223">
        <v>40364</v>
      </c>
      <c r="D347" s="211"/>
      <c r="E347" s="212" t="s">
        <v>20</v>
      </c>
      <c r="F347" s="231" t="s">
        <v>61</v>
      </c>
      <c r="G347" s="231"/>
      <c r="H347" s="231"/>
      <c r="I347" s="231"/>
      <c r="J347" s="231"/>
      <c r="K347" s="231"/>
      <c r="L347" s="60"/>
      <c r="M347" s="8"/>
      <c r="N347" s="8"/>
      <c r="O347" s="30"/>
      <c r="P347" s="30"/>
      <c r="Q347" s="30"/>
      <c r="R347" s="30"/>
      <c r="S347" s="30"/>
      <c r="T347" s="31"/>
      <c r="U347" s="31"/>
    </row>
    <row r="348" spans="2:21" ht="7.5" customHeight="1">
      <c r="B348" s="36"/>
      <c r="C348" s="37"/>
      <c r="D348" s="209"/>
      <c r="E348" s="36"/>
      <c r="F348" s="208"/>
      <c r="G348" s="208"/>
      <c r="H348" s="208"/>
      <c r="I348" s="208"/>
      <c r="J348" s="208"/>
      <c r="K348" s="208"/>
      <c r="L348" s="60"/>
      <c r="M348" s="8"/>
      <c r="N348" s="8"/>
      <c r="O348" s="30"/>
      <c r="P348" s="30"/>
      <c r="Q348" s="30"/>
      <c r="R348" s="30"/>
      <c r="S348" s="30"/>
      <c r="T348" s="31"/>
      <c r="U348" s="31"/>
    </row>
    <row r="349" spans="2:21" ht="15">
      <c r="B349" s="212" t="s">
        <v>29</v>
      </c>
      <c r="C349" s="223">
        <v>40365</v>
      </c>
      <c r="D349" s="211"/>
      <c r="E349" s="212" t="s">
        <v>20</v>
      </c>
      <c r="F349" s="231" t="s">
        <v>61</v>
      </c>
      <c r="G349" s="231"/>
      <c r="H349" s="231"/>
      <c r="I349" s="231"/>
      <c r="J349" s="231"/>
      <c r="K349" s="231"/>
      <c r="L349" s="60"/>
      <c r="M349" s="8"/>
      <c r="N349" s="8"/>
      <c r="O349" s="30"/>
      <c r="P349" s="30"/>
      <c r="Q349" s="30"/>
      <c r="R349" s="30"/>
      <c r="S349" s="30"/>
      <c r="T349" s="31"/>
      <c r="U349" s="31"/>
    </row>
    <row r="350" spans="2:21" ht="7.5" customHeight="1">
      <c r="B350" s="36"/>
      <c r="C350" s="37"/>
      <c r="D350" s="209"/>
      <c r="E350" s="36"/>
      <c r="F350" s="208"/>
      <c r="G350" s="208"/>
      <c r="H350" s="208"/>
      <c r="I350" s="208"/>
      <c r="J350" s="208"/>
      <c r="K350" s="208"/>
      <c r="L350" s="60"/>
      <c r="M350" s="8"/>
      <c r="N350" s="8"/>
      <c r="O350" s="30"/>
      <c r="P350" s="30"/>
      <c r="Q350" s="30"/>
      <c r="R350" s="30"/>
      <c r="S350" s="30"/>
      <c r="T350" s="31"/>
      <c r="U350" s="31"/>
    </row>
    <row r="351" spans="2:21" ht="15">
      <c r="B351" s="212" t="s">
        <v>12</v>
      </c>
      <c r="C351" s="223">
        <v>40366</v>
      </c>
      <c r="D351" s="211"/>
      <c r="E351" s="212" t="s">
        <v>20</v>
      </c>
      <c r="F351" s="231" t="s">
        <v>61</v>
      </c>
      <c r="G351" s="231"/>
      <c r="H351" s="231"/>
      <c r="I351" s="231"/>
      <c r="J351" s="231"/>
      <c r="K351" s="231"/>
      <c r="L351" s="60"/>
      <c r="M351" s="8"/>
      <c r="N351" s="8"/>
      <c r="O351" s="30"/>
      <c r="P351" s="30"/>
      <c r="Q351" s="30"/>
      <c r="R351" s="30"/>
      <c r="S351" s="30"/>
      <c r="T351" s="31"/>
      <c r="U351" s="31"/>
    </row>
    <row r="352" spans="2:21" ht="8.25" customHeight="1">
      <c r="B352" s="36"/>
      <c r="C352" s="37"/>
      <c r="D352" s="209"/>
      <c r="E352" s="36"/>
      <c r="F352" s="208"/>
      <c r="G352" s="208"/>
      <c r="H352" s="208"/>
      <c r="I352" s="208"/>
      <c r="J352" s="208"/>
      <c r="K352" s="208"/>
      <c r="L352" s="60"/>
      <c r="M352" s="8"/>
      <c r="N352" s="8"/>
      <c r="O352" s="30"/>
      <c r="P352" s="30"/>
      <c r="Q352" s="30"/>
      <c r="R352" s="30"/>
      <c r="S352" s="30"/>
      <c r="T352" s="31"/>
      <c r="U352" s="31"/>
    </row>
    <row r="353" spans="2:21" ht="15">
      <c r="B353" s="212" t="s">
        <v>19</v>
      </c>
      <c r="C353" s="223">
        <v>40367</v>
      </c>
      <c r="D353" s="211"/>
      <c r="E353" s="212" t="s">
        <v>20</v>
      </c>
      <c r="F353" s="231" t="s">
        <v>61</v>
      </c>
      <c r="G353" s="231"/>
      <c r="H353" s="231"/>
      <c r="I353" s="231"/>
      <c r="J353" s="231"/>
      <c r="K353" s="231"/>
      <c r="L353" s="60"/>
      <c r="M353" s="8"/>
      <c r="N353" s="8"/>
      <c r="O353" s="30"/>
      <c r="P353" s="30"/>
      <c r="Q353" s="30"/>
      <c r="R353" s="30"/>
      <c r="S353" s="30"/>
      <c r="T353" s="31"/>
      <c r="U353" s="31"/>
    </row>
    <row r="354" spans="2:21" ht="7.5" customHeight="1">
      <c r="B354" s="36"/>
      <c r="C354" s="37"/>
      <c r="D354" s="209"/>
      <c r="E354" s="36"/>
      <c r="F354" s="208"/>
      <c r="G354" s="208"/>
      <c r="H354" s="208"/>
      <c r="I354" s="208"/>
      <c r="J354" s="208"/>
      <c r="K354" s="208"/>
      <c r="L354" s="60"/>
      <c r="M354" s="8"/>
      <c r="N354" s="8"/>
      <c r="O354" s="30"/>
      <c r="P354" s="30"/>
      <c r="Q354" s="30"/>
      <c r="R354" s="30"/>
      <c r="S354" s="30"/>
      <c r="T354" s="31"/>
      <c r="U354" s="31"/>
    </row>
    <row r="355" spans="2:21" ht="15">
      <c r="B355" s="212" t="s">
        <v>22</v>
      </c>
      <c r="C355" s="223">
        <v>40368</v>
      </c>
      <c r="D355" s="211"/>
      <c r="E355" s="212" t="s">
        <v>20</v>
      </c>
      <c r="F355" s="231" t="s">
        <v>61</v>
      </c>
      <c r="G355" s="231"/>
      <c r="H355" s="231"/>
      <c r="I355" s="231"/>
      <c r="J355" s="231"/>
      <c r="K355" s="231"/>
      <c r="L355" s="60"/>
      <c r="M355" s="8"/>
      <c r="N355" s="8"/>
      <c r="O355" s="30"/>
      <c r="P355" s="30"/>
      <c r="Q355" s="30"/>
      <c r="R355" s="30"/>
      <c r="S355" s="30"/>
      <c r="T355" s="31"/>
      <c r="U355" s="31"/>
    </row>
    <row r="356" spans="2:21" ht="7.5" customHeight="1">
      <c r="B356" s="36"/>
      <c r="C356" s="37"/>
      <c r="D356" s="209"/>
      <c r="E356" s="36"/>
      <c r="F356" s="208"/>
      <c r="G356" s="208"/>
      <c r="H356" s="208"/>
      <c r="I356" s="208"/>
      <c r="J356" s="208"/>
      <c r="K356" s="208"/>
      <c r="L356" s="60"/>
      <c r="M356" s="8"/>
      <c r="N356" s="8"/>
      <c r="O356" s="30"/>
      <c r="P356" s="30"/>
      <c r="Q356" s="30"/>
      <c r="R356" s="30"/>
      <c r="S356" s="30"/>
      <c r="T356" s="31"/>
      <c r="U356" s="31"/>
    </row>
    <row r="357" spans="2:21" ht="15">
      <c r="B357" s="212" t="s">
        <v>24</v>
      </c>
      <c r="C357" s="223">
        <v>40369</v>
      </c>
      <c r="D357" s="211"/>
      <c r="E357" s="212" t="s">
        <v>20</v>
      </c>
      <c r="F357" s="231" t="s">
        <v>61</v>
      </c>
      <c r="G357" s="231"/>
      <c r="H357" s="231"/>
      <c r="I357" s="231"/>
      <c r="J357" s="231"/>
      <c r="K357" s="231"/>
      <c r="L357" s="60"/>
      <c r="M357" s="8"/>
      <c r="N357" s="8"/>
      <c r="O357" s="30"/>
      <c r="P357" s="30"/>
      <c r="Q357" s="30"/>
      <c r="R357" s="30"/>
      <c r="S357" s="30"/>
      <c r="T357" s="31"/>
      <c r="U357" s="31"/>
    </row>
    <row r="358" spans="2:21" ht="7.5" customHeight="1">
      <c r="B358" s="36"/>
      <c r="C358" s="37"/>
      <c r="D358" s="209"/>
      <c r="E358" s="36"/>
      <c r="F358" s="208"/>
      <c r="G358" s="208"/>
      <c r="H358" s="208"/>
      <c r="I358" s="208"/>
      <c r="J358" s="208"/>
      <c r="K358" s="208"/>
      <c r="L358" s="60"/>
      <c r="M358" s="8"/>
      <c r="N358" s="8"/>
      <c r="O358" s="30"/>
      <c r="P358" s="30"/>
      <c r="Q358" s="30"/>
      <c r="R358" s="30"/>
      <c r="S358" s="30"/>
      <c r="T358" s="31"/>
      <c r="U358" s="31"/>
    </row>
    <row r="359" spans="2:21" ht="15">
      <c r="B359" s="212" t="s">
        <v>30</v>
      </c>
      <c r="C359" s="223">
        <v>40370</v>
      </c>
      <c r="D359" s="211"/>
      <c r="E359" s="212" t="s">
        <v>20</v>
      </c>
      <c r="F359" s="231" t="s">
        <v>61</v>
      </c>
      <c r="G359" s="231"/>
      <c r="H359" s="231"/>
      <c r="I359" s="231"/>
      <c r="J359" s="231"/>
      <c r="K359" s="231"/>
      <c r="L359" s="60"/>
      <c r="M359" s="8"/>
      <c r="N359" s="8"/>
      <c r="O359" s="30"/>
      <c r="P359" s="30"/>
      <c r="Q359" s="30"/>
      <c r="R359" s="30"/>
      <c r="S359" s="30"/>
      <c r="T359" s="31"/>
      <c r="U359" s="31"/>
    </row>
    <row r="360" spans="2:21" ht="7.5" customHeight="1">
      <c r="B360" s="36"/>
      <c r="C360" s="37"/>
      <c r="D360" s="209"/>
      <c r="E360" s="36"/>
      <c r="F360" s="208"/>
      <c r="G360" s="208"/>
      <c r="H360" s="208"/>
      <c r="I360" s="208"/>
      <c r="J360" s="208"/>
      <c r="K360" s="208"/>
      <c r="L360" s="60"/>
      <c r="M360" s="8"/>
      <c r="N360" s="8"/>
      <c r="O360" s="30"/>
      <c r="P360" s="30"/>
      <c r="Q360" s="30"/>
      <c r="R360" s="30"/>
      <c r="S360" s="30"/>
      <c r="T360" s="31"/>
      <c r="U360" s="31"/>
    </row>
    <row r="361" spans="2:21" ht="15">
      <c r="B361" s="212" t="s">
        <v>324</v>
      </c>
      <c r="C361" s="223">
        <v>40371</v>
      </c>
      <c r="D361" s="211"/>
      <c r="E361" s="212" t="s">
        <v>20</v>
      </c>
      <c r="F361" s="231" t="s">
        <v>61</v>
      </c>
      <c r="G361" s="231"/>
      <c r="H361" s="231"/>
      <c r="I361" s="231"/>
      <c r="J361" s="231"/>
      <c r="K361" s="231"/>
      <c r="L361" s="60"/>
      <c r="M361" s="8"/>
      <c r="N361" s="8"/>
      <c r="O361" s="30"/>
      <c r="P361" s="30"/>
      <c r="Q361" s="30"/>
      <c r="R361" s="30"/>
      <c r="S361" s="30"/>
      <c r="T361" s="31"/>
      <c r="U361" s="31"/>
    </row>
    <row r="362" spans="2:21" ht="15">
      <c r="B362" s="9"/>
      <c r="C362" s="44"/>
      <c r="D362" s="39"/>
      <c r="E362" s="9"/>
      <c r="F362" s="10"/>
      <c r="G362" s="10"/>
      <c r="H362" s="10"/>
      <c r="I362" s="10"/>
      <c r="J362" s="10"/>
      <c r="K362" s="10"/>
      <c r="L362" s="60"/>
      <c r="M362" s="8"/>
      <c r="N362" s="8"/>
      <c r="O362" s="30"/>
      <c r="P362" s="30"/>
      <c r="Q362" s="30"/>
      <c r="R362" s="30"/>
      <c r="S362" s="30"/>
      <c r="T362" s="31"/>
      <c r="U362" s="31"/>
    </row>
    <row r="363" spans="2:21" ht="15">
      <c r="B363" s="219" t="s">
        <v>22</v>
      </c>
      <c r="C363" s="224">
        <v>40389</v>
      </c>
      <c r="D363" s="218"/>
      <c r="E363" s="219" t="s">
        <v>20</v>
      </c>
      <c r="F363" s="231" t="s">
        <v>61</v>
      </c>
      <c r="G363" s="231"/>
      <c r="H363" s="231"/>
      <c r="I363" s="231"/>
      <c r="J363" s="231"/>
      <c r="K363" s="231"/>
      <c r="L363" s="60"/>
      <c r="M363" s="8"/>
      <c r="N363" s="8"/>
      <c r="O363" s="30"/>
      <c r="P363" s="30"/>
      <c r="Q363" s="30"/>
      <c r="R363" s="30"/>
      <c r="S363" s="30"/>
      <c r="T363" s="31"/>
      <c r="U363" s="31"/>
    </row>
    <row r="364" spans="2:21" ht="7.5" customHeight="1">
      <c r="B364" s="220"/>
      <c r="C364" s="221"/>
      <c r="D364" s="222"/>
      <c r="E364" s="220"/>
      <c r="F364" s="208"/>
      <c r="G364" s="208"/>
      <c r="H364" s="208"/>
      <c r="I364" s="208"/>
      <c r="J364" s="208"/>
      <c r="K364" s="208"/>
      <c r="L364" s="60"/>
      <c r="M364" s="8"/>
      <c r="N364" s="8"/>
      <c r="O364" s="30"/>
      <c r="P364" s="30"/>
      <c r="Q364" s="30"/>
      <c r="R364" s="30"/>
      <c r="S364" s="30"/>
      <c r="T364" s="31"/>
      <c r="U364" s="31"/>
    </row>
    <row r="365" spans="2:21" ht="15">
      <c r="B365" s="219" t="s">
        <v>24</v>
      </c>
      <c r="C365" s="224">
        <v>40390</v>
      </c>
      <c r="D365" s="218"/>
      <c r="E365" s="219" t="s">
        <v>20</v>
      </c>
      <c r="F365" s="231" t="s">
        <v>61</v>
      </c>
      <c r="G365" s="231"/>
      <c r="H365" s="231"/>
      <c r="I365" s="231"/>
      <c r="J365" s="231"/>
      <c r="K365" s="231"/>
      <c r="L365" s="60"/>
      <c r="M365" s="8"/>
      <c r="N365" s="8"/>
      <c r="O365" s="30"/>
      <c r="P365" s="30"/>
      <c r="Q365" s="30"/>
      <c r="R365" s="30"/>
      <c r="S365" s="30"/>
      <c r="T365" s="31"/>
      <c r="U365" s="31"/>
    </row>
    <row r="366" spans="2:21" ht="7.5" customHeight="1">
      <c r="B366" s="220"/>
      <c r="C366" s="221"/>
      <c r="D366" s="222"/>
      <c r="E366" s="220"/>
      <c r="F366" s="208"/>
      <c r="G366" s="208"/>
      <c r="H366" s="208"/>
      <c r="I366" s="208"/>
      <c r="J366" s="208"/>
      <c r="K366" s="208"/>
      <c r="L366" s="60"/>
      <c r="M366" s="8"/>
      <c r="N366" s="8"/>
      <c r="O366" s="30"/>
      <c r="P366" s="30"/>
      <c r="Q366" s="30"/>
      <c r="R366" s="30"/>
      <c r="S366" s="30"/>
      <c r="T366" s="31"/>
      <c r="U366" s="31"/>
    </row>
    <row r="367" spans="2:21" ht="15">
      <c r="B367" s="219" t="s">
        <v>30</v>
      </c>
      <c r="C367" s="224">
        <v>40391</v>
      </c>
      <c r="D367" s="218"/>
      <c r="E367" s="219" t="s">
        <v>20</v>
      </c>
      <c r="F367" s="231" t="s">
        <v>61</v>
      </c>
      <c r="G367" s="231"/>
      <c r="H367" s="231"/>
      <c r="I367" s="231"/>
      <c r="J367" s="231"/>
      <c r="K367" s="231"/>
      <c r="L367" s="60"/>
      <c r="M367" s="8"/>
      <c r="N367" s="8"/>
      <c r="O367" s="30"/>
      <c r="P367" s="30"/>
      <c r="Q367" s="30"/>
      <c r="R367" s="30"/>
      <c r="S367" s="30"/>
      <c r="T367" s="31"/>
      <c r="U367" s="31"/>
    </row>
    <row r="368" spans="2:21" ht="15">
      <c r="B368" s="95"/>
      <c r="C368" s="95"/>
      <c r="D368" s="97"/>
      <c r="E368" s="95"/>
      <c r="F368" s="98"/>
      <c r="G368" s="98"/>
      <c r="H368" s="98"/>
      <c r="I368" s="98"/>
      <c r="J368" s="98"/>
      <c r="K368" s="98"/>
      <c r="L368" s="60"/>
      <c r="M368" s="8"/>
      <c r="N368" s="8"/>
      <c r="O368" s="30"/>
      <c r="P368" s="30"/>
      <c r="Q368" s="30"/>
      <c r="R368" s="30"/>
      <c r="S368" s="30"/>
      <c r="T368" s="31"/>
      <c r="U368" s="31"/>
    </row>
    <row r="369" spans="2:21" ht="26.25">
      <c r="B369" s="230" t="s">
        <v>73</v>
      </c>
      <c r="C369" s="230"/>
      <c r="D369" s="230"/>
      <c r="E369" s="230"/>
      <c r="F369" s="230"/>
      <c r="G369" s="230"/>
      <c r="H369" s="230"/>
      <c r="I369" s="230"/>
      <c r="J369" s="230"/>
      <c r="K369" s="230"/>
      <c r="L369" s="60"/>
      <c r="M369" s="8"/>
      <c r="N369" s="8"/>
      <c r="O369" s="30"/>
      <c r="P369" s="30"/>
      <c r="Q369" s="30"/>
      <c r="R369" s="30"/>
      <c r="S369" s="30"/>
      <c r="T369" s="31"/>
      <c r="U369" s="31"/>
    </row>
    <row r="370" spans="2:21" ht="15">
      <c r="B370" s="95"/>
      <c r="C370" s="95"/>
      <c r="D370" s="99"/>
      <c r="E370" s="95"/>
      <c r="F370" s="95"/>
      <c r="G370" s="95"/>
      <c r="H370" s="100"/>
      <c r="I370" s="100"/>
      <c r="J370" s="101"/>
      <c r="K370" s="102"/>
      <c r="L370" s="60"/>
      <c r="M370" s="8"/>
      <c r="N370" s="8"/>
      <c r="O370" s="30"/>
      <c r="P370" s="30"/>
      <c r="Q370" s="30"/>
      <c r="R370" s="30"/>
      <c r="S370" s="30"/>
      <c r="T370" s="31"/>
      <c r="U370" s="31"/>
    </row>
    <row r="371" spans="2:21" ht="15">
      <c r="B371" s="229" t="s">
        <v>72</v>
      </c>
      <c r="C371" s="229"/>
      <c r="D371" s="229"/>
      <c r="E371" s="229"/>
      <c r="F371" s="229"/>
      <c r="G371" s="229"/>
      <c r="H371" s="229"/>
      <c r="I371" s="229"/>
      <c r="J371" s="229"/>
      <c r="K371" s="229"/>
      <c r="L371" s="60"/>
      <c r="M371" s="8"/>
      <c r="N371" s="8"/>
      <c r="O371" s="30"/>
      <c r="P371" s="30"/>
      <c r="Q371" s="30"/>
      <c r="R371" s="30"/>
      <c r="S371" s="30"/>
      <c r="T371" s="31"/>
      <c r="U371" s="31"/>
    </row>
    <row r="372" spans="2:21" ht="15">
      <c r="B372" s="95"/>
      <c r="C372" s="96"/>
      <c r="D372" s="97"/>
      <c r="E372" s="95"/>
      <c r="F372" s="228"/>
      <c r="G372" s="228"/>
      <c r="H372" s="228"/>
      <c r="I372" s="228"/>
      <c r="J372" s="228"/>
      <c r="K372" s="228"/>
      <c r="L372" s="60"/>
      <c r="M372" s="8"/>
      <c r="N372" s="8"/>
      <c r="O372" s="30"/>
      <c r="P372" s="30"/>
      <c r="Q372" s="30"/>
      <c r="R372" s="30"/>
      <c r="S372" s="30"/>
      <c r="T372" s="31"/>
      <c r="U372" s="31"/>
    </row>
    <row r="373" spans="2:21" ht="15">
      <c r="B373" s="225" t="s">
        <v>325</v>
      </c>
      <c r="C373" s="226"/>
      <c r="D373" s="226"/>
      <c r="E373" s="226"/>
      <c r="F373" s="226"/>
      <c r="G373" s="226"/>
      <c r="H373" s="226"/>
      <c r="I373" s="226"/>
      <c r="J373" s="226"/>
      <c r="K373" s="226"/>
      <c r="L373" s="60"/>
      <c r="M373" s="8"/>
      <c r="N373" s="8"/>
      <c r="O373" s="30"/>
      <c r="P373" s="30"/>
      <c r="Q373" s="30"/>
      <c r="R373" s="30"/>
      <c r="S373" s="30"/>
      <c r="T373" s="31"/>
      <c r="U373" s="31"/>
    </row>
    <row r="374" spans="2:21" ht="15">
      <c r="B374" s="95"/>
      <c r="C374" s="96"/>
      <c r="D374" s="97"/>
      <c r="E374" s="95"/>
      <c r="F374" s="98"/>
      <c r="G374" s="98"/>
      <c r="H374" s="98"/>
      <c r="I374" s="98"/>
      <c r="J374" s="98"/>
      <c r="K374" s="98"/>
      <c r="L374" s="60"/>
      <c r="M374" s="8"/>
      <c r="N374" s="8"/>
      <c r="O374" s="30"/>
      <c r="P374" s="30"/>
      <c r="Q374" s="30"/>
      <c r="R374" s="30"/>
      <c r="S374" s="30"/>
      <c r="T374" s="31"/>
      <c r="U374" s="31"/>
    </row>
    <row r="375" spans="2:21" ht="15">
      <c r="B375" s="225" t="s">
        <v>326</v>
      </c>
      <c r="C375" s="226"/>
      <c r="D375" s="226"/>
      <c r="E375" s="226"/>
      <c r="F375" s="226"/>
      <c r="G375" s="226"/>
      <c r="H375" s="226"/>
      <c r="I375" s="226"/>
      <c r="J375" s="226"/>
      <c r="K375" s="226"/>
      <c r="L375" s="60"/>
      <c r="M375" s="8"/>
      <c r="N375" s="8"/>
      <c r="O375" s="30"/>
      <c r="P375" s="30"/>
      <c r="Q375" s="30"/>
      <c r="R375" s="30"/>
      <c r="S375" s="30"/>
      <c r="T375" s="31"/>
      <c r="U375" s="31"/>
    </row>
    <row r="376" spans="2:21" ht="15">
      <c r="B376" s="95"/>
      <c r="C376" s="95"/>
      <c r="D376" s="99"/>
      <c r="E376" s="95"/>
      <c r="F376" s="95"/>
      <c r="G376" s="100"/>
      <c r="H376" s="100"/>
      <c r="I376" s="101"/>
      <c r="J376" s="101"/>
      <c r="K376" s="78"/>
      <c r="L376" s="60"/>
      <c r="M376" s="8"/>
      <c r="N376" s="8"/>
      <c r="O376" s="30"/>
      <c r="P376" s="30"/>
      <c r="Q376" s="30"/>
      <c r="R376" s="30"/>
      <c r="S376" s="30"/>
      <c r="T376" s="31"/>
      <c r="U376" s="31"/>
    </row>
    <row r="377" spans="2:21" ht="15">
      <c r="B377" s="95"/>
      <c r="C377" s="96"/>
      <c r="D377" s="97"/>
      <c r="E377" s="95"/>
      <c r="F377" s="228"/>
      <c r="G377" s="228"/>
      <c r="H377" s="228"/>
      <c r="I377" s="228"/>
      <c r="J377" s="228"/>
      <c r="K377" s="228"/>
      <c r="L377" s="60"/>
      <c r="M377" s="8"/>
      <c r="N377" s="8"/>
      <c r="O377" s="30"/>
      <c r="P377" s="30"/>
      <c r="Q377" s="30"/>
      <c r="R377" s="30"/>
      <c r="S377" s="30"/>
      <c r="T377" s="31"/>
      <c r="U377" s="31"/>
    </row>
    <row r="378" spans="2:21" ht="15">
      <c r="B378" s="95"/>
      <c r="C378" s="95"/>
      <c r="D378" s="97"/>
      <c r="E378" s="95"/>
      <c r="F378" s="98"/>
      <c r="G378" s="98"/>
      <c r="H378" s="98"/>
      <c r="I378" s="98"/>
      <c r="J378" s="98"/>
      <c r="K378" s="98"/>
      <c r="L378" s="60"/>
      <c r="M378" s="8"/>
      <c r="N378" s="8"/>
      <c r="O378" s="30"/>
      <c r="P378" s="30"/>
      <c r="Q378" s="30"/>
      <c r="R378" s="30"/>
      <c r="S378" s="30"/>
      <c r="T378" s="31"/>
      <c r="U378" s="31"/>
    </row>
    <row r="379" spans="2:21" ht="15">
      <c r="B379" s="95"/>
      <c r="C379" s="96"/>
      <c r="D379" s="97"/>
      <c r="E379" s="95"/>
      <c r="F379" s="98"/>
      <c r="G379" s="98"/>
      <c r="H379" s="98"/>
      <c r="I379" s="98"/>
      <c r="J379" s="98"/>
      <c r="K379" s="98"/>
      <c r="L379" s="60"/>
      <c r="M379" s="8"/>
      <c r="N379" s="8"/>
      <c r="O379" s="30"/>
      <c r="P379" s="30"/>
      <c r="Q379" s="30"/>
      <c r="R379" s="30"/>
      <c r="S379" s="30"/>
      <c r="T379" s="31"/>
      <c r="U379" s="31"/>
    </row>
    <row r="380" spans="2:21" ht="7.5" customHeight="1">
      <c r="B380" s="95"/>
      <c r="C380" s="95"/>
      <c r="D380" s="99"/>
      <c r="E380" s="95"/>
      <c r="F380" s="95"/>
      <c r="G380" s="95"/>
      <c r="H380" s="100"/>
      <c r="I380" s="100"/>
      <c r="J380" s="101"/>
      <c r="K380" s="102"/>
      <c r="L380" s="60"/>
      <c r="M380" s="8"/>
      <c r="N380" s="8"/>
      <c r="O380" s="30"/>
      <c r="P380" s="30"/>
      <c r="Q380" s="30"/>
      <c r="R380" s="30"/>
      <c r="S380" s="30"/>
      <c r="T380" s="31"/>
      <c r="U380" s="31"/>
    </row>
    <row r="381" spans="2:21" ht="15">
      <c r="B381" s="95"/>
      <c r="C381" s="96"/>
      <c r="D381" s="97"/>
      <c r="E381" s="95"/>
      <c r="F381" s="228"/>
      <c r="G381" s="228"/>
      <c r="H381" s="228"/>
      <c r="I381" s="228"/>
      <c r="J381" s="228"/>
      <c r="K381" s="228"/>
      <c r="L381" s="60"/>
      <c r="M381" s="8"/>
      <c r="N381" s="8"/>
      <c r="O381" s="30"/>
      <c r="P381" s="30"/>
      <c r="Q381" s="30"/>
      <c r="R381" s="30"/>
      <c r="S381" s="30"/>
      <c r="T381" s="31"/>
      <c r="U381" s="31"/>
    </row>
    <row r="382" spans="2:21" ht="15">
      <c r="B382" s="95"/>
      <c r="C382" s="96"/>
      <c r="D382" s="97"/>
      <c r="E382" s="95"/>
      <c r="F382" s="98"/>
      <c r="G382" s="98"/>
      <c r="H382" s="98"/>
      <c r="I382" s="98"/>
      <c r="J382" s="98"/>
      <c r="K382" s="98"/>
      <c r="L382" s="60"/>
      <c r="M382" s="8"/>
      <c r="N382" s="8"/>
      <c r="O382" s="30"/>
      <c r="P382" s="30"/>
      <c r="Q382" s="30"/>
      <c r="R382" s="30"/>
      <c r="S382" s="30"/>
      <c r="T382" s="31"/>
      <c r="U382" s="31"/>
    </row>
    <row r="383" spans="2:21" ht="15">
      <c r="B383" s="95"/>
      <c r="C383" s="96"/>
      <c r="D383" s="97"/>
      <c r="E383" s="95"/>
      <c r="F383" s="98"/>
      <c r="G383" s="98"/>
      <c r="H383" s="98"/>
      <c r="I383" s="98"/>
      <c r="J383" s="98"/>
      <c r="K383" s="98"/>
      <c r="L383" s="60"/>
      <c r="M383" s="8"/>
      <c r="N383" s="8"/>
      <c r="O383" s="30"/>
      <c r="P383" s="30"/>
      <c r="Q383" s="30"/>
      <c r="R383" s="30"/>
      <c r="S383" s="30"/>
      <c r="T383" s="31"/>
      <c r="U383" s="31"/>
    </row>
    <row r="384" spans="2:21" ht="15">
      <c r="B384" s="95"/>
      <c r="C384" s="103"/>
      <c r="D384" s="97"/>
      <c r="E384" s="95"/>
      <c r="F384" s="98"/>
      <c r="G384" s="98"/>
      <c r="H384" s="98"/>
      <c r="I384" s="98"/>
      <c r="J384" s="98"/>
      <c r="K384" s="98"/>
      <c r="L384" s="60"/>
      <c r="M384" s="8"/>
      <c r="N384" s="8"/>
      <c r="O384" s="30"/>
      <c r="P384" s="30"/>
      <c r="Q384" s="30"/>
      <c r="R384" s="30"/>
      <c r="S384" s="30"/>
      <c r="T384" s="31"/>
      <c r="U384" s="31"/>
    </row>
    <row r="385" spans="2:21" ht="15">
      <c r="B385" s="95"/>
      <c r="C385" s="95"/>
      <c r="D385" s="99"/>
      <c r="E385" s="95"/>
      <c r="F385" s="95"/>
      <c r="G385" s="100"/>
      <c r="H385" s="100"/>
      <c r="I385" s="101"/>
      <c r="J385" s="101"/>
      <c r="K385" s="78"/>
      <c r="L385" s="8"/>
      <c r="M385" s="8"/>
      <c r="N385" s="8"/>
      <c r="O385" s="30"/>
      <c r="P385" s="30"/>
      <c r="Q385" s="30"/>
      <c r="R385" s="30"/>
      <c r="S385" s="30"/>
      <c r="T385" s="31"/>
      <c r="U385" s="31"/>
    </row>
    <row r="386" spans="2:21" ht="15">
      <c r="B386" s="95"/>
      <c r="C386" s="95"/>
      <c r="D386" s="99"/>
      <c r="E386" s="95"/>
      <c r="F386" s="95"/>
      <c r="G386" s="100"/>
      <c r="H386" s="100"/>
      <c r="I386" s="101"/>
      <c r="J386" s="101"/>
      <c r="K386" s="78"/>
      <c r="L386" s="8"/>
      <c r="M386" s="8"/>
      <c r="N386" s="8"/>
      <c r="O386" s="30"/>
      <c r="P386" s="30"/>
      <c r="Q386" s="30"/>
      <c r="R386" s="30"/>
      <c r="S386" s="30"/>
      <c r="T386" s="31"/>
      <c r="U386" s="31"/>
    </row>
    <row r="387" spans="2:21" ht="15">
      <c r="B387" s="9"/>
      <c r="C387" s="9"/>
      <c r="D387" s="15"/>
      <c r="E387" s="9"/>
      <c r="F387" s="9"/>
      <c r="G387" s="16"/>
      <c r="H387" s="16"/>
      <c r="I387" s="104"/>
      <c r="J387" s="104"/>
      <c r="K387" s="63"/>
      <c r="L387" s="8"/>
      <c r="M387" s="8"/>
      <c r="N387" s="8"/>
      <c r="O387" s="30"/>
      <c r="P387" s="30"/>
      <c r="Q387" s="30"/>
      <c r="R387" s="30"/>
      <c r="S387" s="30"/>
      <c r="T387" s="31"/>
      <c r="U387" s="31"/>
    </row>
    <row r="388" spans="2:21" ht="15">
      <c r="B388" s="9"/>
      <c r="C388" s="9"/>
      <c r="D388" s="15"/>
      <c r="E388" s="9"/>
      <c r="F388" s="9"/>
      <c r="G388" s="16"/>
      <c r="H388" s="16"/>
      <c r="I388" s="104"/>
      <c r="J388" s="104"/>
      <c r="K388" s="63"/>
      <c r="L388" s="8"/>
      <c r="M388" s="8"/>
      <c r="N388" s="8"/>
      <c r="O388" s="30"/>
      <c r="P388" s="30"/>
      <c r="Q388" s="30"/>
      <c r="R388" s="30"/>
      <c r="S388" s="30"/>
      <c r="T388" s="31"/>
      <c r="U388" s="31"/>
    </row>
    <row r="389" spans="2:21" ht="15">
      <c r="B389" s="9"/>
      <c r="C389" s="9"/>
      <c r="D389" s="15"/>
      <c r="E389" s="9"/>
      <c r="F389" s="9"/>
      <c r="G389" s="16"/>
      <c r="H389" s="16"/>
      <c r="I389" s="104"/>
      <c r="J389" s="104"/>
      <c r="K389" s="63"/>
      <c r="L389" s="8"/>
      <c r="M389" s="8"/>
      <c r="N389" s="8"/>
      <c r="O389" s="30"/>
      <c r="P389" s="30"/>
      <c r="Q389" s="30"/>
      <c r="R389" s="30"/>
      <c r="S389" s="30"/>
      <c r="T389" s="31"/>
      <c r="U389" s="31"/>
    </row>
    <row r="390" spans="2:21" ht="15">
      <c r="B390" s="9"/>
      <c r="C390" s="9"/>
      <c r="D390" s="15"/>
      <c r="E390" s="9"/>
      <c r="F390" s="9"/>
      <c r="G390" s="16"/>
      <c r="H390" s="16"/>
      <c r="I390" s="104"/>
      <c r="J390" s="104"/>
      <c r="K390" s="63"/>
      <c r="L390" s="8"/>
      <c r="M390" s="8"/>
      <c r="N390" s="8"/>
      <c r="O390" s="30"/>
      <c r="P390" s="30"/>
      <c r="Q390" s="30"/>
      <c r="R390" s="30"/>
      <c r="S390" s="30"/>
      <c r="T390" s="31"/>
      <c r="U390" s="31"/>
    </row>
    <row r="391" spans="2:21" ht="15">
      <c r="B391" s="9"/>
      <c r="C391" s="9"/>
      <c r="D391" s="15"/>
      <c r="E391" s="9"/>
      <c r="F391" s="9"/>
      <c r="G391" s="16"/>
      <c r="H391" s="16"/>
      <c r="I391" s="104"/>
      <c r="J391" s="104"/>
      <c r="K391" s="63"/>
      <c r="L391" s="8"/>
      <c r="M391" s="8"/>
      <c r="N391" s="8"/>
      <c r="O391" s="30"/>
      <c r="P391" s="30"/>
      <c r="Q391" s="30"/>
      <c r="R391" s="30"/>
      <c r="S391" s="30"/>
      <c r="T391" s="31"/>
      <c r="U391" s="31"/>
    </row>
    <row r="392" spans="2:21" ht="15">
      <c r="B392" s="9"/>
      <c r="C392" s="9"/>
      <c r="D392" s="15"/>
      <c r="E392" s="9"/>
      <c r="F392" s="9"/>
      <c r="G392" s="16"/>
      <c r="H392" s="16"/>
      <c r="I392" s="104"/>
      <c r="J392" s="104"/>
      <c r="K392" s="63"/>
      <c r="L392" s="8"/>
      <c r="M392" s="8"/>
      <c r="N392" s="8"/>
      <c r="O392" s="30"/>
      <c r="P392" s="30"/>
      <c r="Q392" s="30"/>
      <c r="R392" s="30"/>
      <c r="S392" s="30"/>
      <c r="T392" s="31"/>
      <c r="U392" s="31"/>
    </row>
    <row r="393" spans="2:21" ht="15">
      <c r="B393" s="9"/>
      <c r="C393" s="9"/>
      <c r="D393" s="15"/>
      <c r="E393" s="9"/>
      <c r="F393" s="9"/>
      <c r="G393" s="16"/>
      <c r="H393" s="16"/>
      <c r="I393" s="104"/>
      <c r="J393" s="104"/>
      <c r="K393" s="63"/>
      <c r="L393" s="8"/>
      <c r="M393" s="8"/>
      <c r="N393" s="8"/>
      <c r="O393" s="30"/>
      <c r="P393" s="30"/>
      <c r="Q393" s="30"/>
      <c r="R393" s="30"/>
      <c r="S393" s="30"/>
      <c r="T393" s="31"/>
      <c r="U393" s="31"/>
    </row>
    <row r="394" spans="2:21" ht="15">
      <c r="B394" s="9"/>
      <c r="C394" s="9"/>
      <c r="D394" s="15"/>
      <c r="E394" s="9"/>
      <c r="F394" s="9"/>
      <c r="G394" s="16"/>
      <c r="H394" s="16"/>
      <c r="I394" s="104"/>
      <c r="J394" s="104"/>
      <c r="K394" s="63"/>
      <c r="L394" s="8"/>
      <c r="M394" s="8"/>
      <c r="N394" s="8"/>
      <c r="O394" s="30"/>
      <c r="P394" s="30"/>
      <c r="Q394" s="30"/>
      <c r="R394" s="30"/>
      <c r="S394" s="30"/>
      <c r="T394" s="31"/>
      <c r="U394" s="31"/>
    </row>
    <row r="395" spans="2:21" ht="15">
      <c r="B395" s="9"/>
      <c r="C395" s="9"/>
      <c r="D395" s="15"/>
      <c r="E395" s="9"/>
      <c r="F395" s="9"/>
      <c r="G395" s="16"/>
      <c r="H395" s="16"/>
      <c r="I395" s="104"/>
      <c r="J395" s="104"/>
      <c r="K395" s="63"/>
      <c r="L395" s="8"/>
      <c r="M395" s="8"/>
      <c r="N395" s="8"/>
      <c r="O395" s="30"/>
      <c r="P395" s="30"/>
      <c r="Q395" s="30"/>
      <c r="R395" s="30"/>
      <c r="S395" s="30"/>
      <c r="T395" s="31"/>
      <c r="U395" s="31"/>
    </row>
    <row r="396" spans="2:21" ht="15">
      <c r="B396" s="9"/>
      <c r="C396" s="9"/>
      <c r="D396" s="15"/>
      <c r="E396" s="9"/>
      <c r="F396" s="9"/>
      <c r="G396" s="16"/>
      <c r="H396" s="16"/>
      <c r="I396" s="104"/>
      <c r="J396" s="104"/>
      <c r="K396" s="63"/>
      <c r="L396" s="8"/>
      <c r="M396" s="8"/>
      <c r="N396" s="8"/>
      <c r="O396" s="30"/>
      <c r="P396" s="30"/>
      <c r="Q396" s="30"/>
      <c r="R396" s="30"/>
      <c r="S396" s="30"/>
      <c r="T396" s="31"/>
      <c r="U396" s="31"/>
    </row>
    <row r="397" spans="2:21" ht="15">
      <c r="B397" s="9"/>
      <c r="C397" s="9"/>
      <c r="D397" s="15"/>
      <c r="E397" s="9"/>
      <c r="F397" s="9"/>
      <c r="G397" s="16"/>
      <c r="H397" s="16"/>
      <c r="I397" s="104"/>
      <c r="J397" s="104"/>
      <c r="K397" s="63"/>
      <c r="L397" s="8"/>
      <c r="M397" s="8"/>
      <c r="N397" s="8"/>
      <c r="O397" s="30"/>
      <c r="P397" s="30"/>
      <c r="Q397" s="30"/>
      <c r="R397" s="30"/>
      <c r="S397" s="30"/>
      <c r="T397" s="31"/>
      <c r="U397" s="31"/>
    </row>
    <row r="398" spans="2:21" ht="15">
      <c r="B398" s="9"/>
      <c r="C398" s="9"/>
      <c r="D398" s="15"/>
      <c r="E398" s="9"/>
      <c r="F398" s="9"/>
      <c r="G398" s="16"/>
      <c r="H398" s="16"/>
      <c r="I398" s="104"/>
      <c r="J398" s="104"/>
      <c r="K398" s="63"/>
      <c r="L398" s="8"/>
      <c r="M398" s="8"/>
      <c r="N398" s="8"/>
      <c r="O398" s="30"/>
      <c r="P398" s="30"/>
      <c r="Q398" s="30"/>
      <c r="R398" s="30"/>
      <c r="S398" s="30"/>
      <c r="T398" s="31"/>
      <c r="U398" s="31"/>
    </row>
    <row r="399" spans="2:21" ht="15">
      <c r="B399" s="9"/>
      <c r="C399" s="9"/>
      <c r="D399" s="15"/>
      <c r="E399" s="9"/>
      <c r="F399" s="9"/>
      <c r="G399" s="16"/>
      <c r="H399" s="16"/>
      <c r="I399" s="104"/>
      <c r="J399" s="104"/>
      <c r="K399" s="63"/>
      <c r="L399" s="8"/>
      <c r="M399" s="8"/>
      <c r="N399" s="8"/>
      <c r="O399" s="30"/>
      <c r="P399" s="30"/>
      <c r="Q399" s="30"/>
      <c r="R399" s="30"/>
      <c r="S399" s="30"/>
      <c r="T399" s="31"/>
      <c r="U399" s="31"/>
    </row>
    <row r="400" spans="2:21" ht="15">
      <c r="B400" s="9"/>
      <c r="C400" s="9"/>
      <c r="D400" s="15"/>
      <c r="E400" s="9"/>
      <c r="F400" s="9"/>
      <c r="G400" s="16"/>
      <c r="H400" s="16"/>
      <c r="I400" s="104"/>
      <c r="J400" s="104"/>
      <c r="K400" s="63"/>
      <c r="L400" s="8"/>
      <c r="M400" s="8"/>
      <c r="N400" s="8"/>
      <c r="O400" s="30"/>
      <c r="P400" s="30"/>
      <c r="Q400" s="30"/>
      <c r="R400" s="30"/>
      <c r="S400" s="30"/>
      <c r="T400" s="31"/>
      <c r="U400" s="31"/>
    </row>
    <row r="401" spans="2:21" ht="15">
      <c r="B401" s="9"/>
      <c r="C401" s="9"/>
      <c r="D401" s="15"/>
      <c r="E401" s="9"/>
      <c r="F401" s="9"/>
      <c r="G401" s="16"/>
      <c r="H401" s="16"/>
      <c r="I401" s="104"/>
      <c r="J401" s="104"/>
      <c r="K401" s="63"/>
      <c r="L401" s="8"/>
      <c r="M401" s="8"/>
      <c r="N401" s="8"/>
      <c r="O401" s="30"/>
      <c r="P401" s="30"/>
      <c r="Q401" s="30"/>
      <c r="R401" s="30"/>
      <c r="S401" s="30"/>
      <c r="T401" s="31"/>
      <c r="U401" s="31"/>
    </row>
    <row r="402" spans="2:21" ht="15">
      <c r="B402" s="9"/>
      <c r="C402" s="9"/>
      <c r="D402" s="15"/>
      <c r="E402" s="9"/>
      <c r="F402" s="9"/>
      <c r="G402" s="16"/>
      <c r="H402" s="16"/>
      <c r="I402" s="104"/>
      <c r="J402" s="104"/>
      <c r="K402" s="63"/>
      <c r="L402" s="8"/>
      <c r="M402" s="8"/>
      <c r="N402" s="8"/>
      <c r="O402" s="30"/>
      <c r="P402" s="30"/>
      <c r="Q402" s="30"/>
      <c r="R402" s="30"/>
      <c r="S402" s="30"/>
      <c r="T402" s="31"/>
      <c r="U402" s="31"/>
    </row>
    <row r="403" spans="2:21" ht="15">
      <c r="B403" s="9"/>
      <c r="C403" s="9"/>
      <c r="D403" s="15"/>
      <c r="E403" s="9"/>
      <c r="F403" s="9"/>
      <c r="G403" s="16"/>
      <c r="H403" s="16"/>
      <c r="I403" s="104"/>
      <c r="J403" s="104"/>
      <c r="K403" s="63"/>
      <c r="L403" s="8"/>
      <c r="M403" s="8"/>
      <c r="N403" s="8"/>
      <c r="O403" s="30"/>
      <c r="P403" s="30"/>
      <c r="Q403" s="30"/>
      <c r="R403" s="30"/>
      <c r="S403" s="30"/>
      <c r="T403" s="31"/>
      <c r="U403" s="31"/>
    </row>
    <row r="404" spans="2:21" ht="15">
      <c r="B404" s="9"/>
      <c r="C404" s="9"/>
      <c r="D404" s="15"/>
      <c r="E404" s="9"/>
      <c r="F404" s="9"/>
      <c r="G404" s="16"/>
      <c r="H404" s="16"/>
      <c r="I404" s="104"/>
      <c r="J404" s="104"/>
      <c r="K404" s="63"/>
      <c r="L404" s="8"/>
      <c r="M404" s="8"/>
      <c r="N404" s="8"/>
      <c r="O404" s="30"/>
      <c r="P404" s="30"/>
      <c r="Q404" s="30"/>
      <c r="R404" s="30"/>
      <c r="S404" s="30"/>
      <c r="T404" s="31"/>
      <c r="U404" s="31"/>
    </row>
    <row r="405" spans="2:21" ht="15">
      <c r="B405" s="9"/>
      <c r="C405" s="9"/>
      <c r="D405" s="15"/>
      <c r="E405" s="9"/>
      <c r="F405" s="9"/>
      <c r="G405" s="16"/>
      <c r="H405" s="16"/>
      <c r="I405" s="104"/>
      <c r="J405" s="104"/>
      <c r="K405" s="63"/>
      <c r="L405" s="8"/>
      <c r="M405" s="8"/>
      <c r="N405" s="8"/>
      <c r="O405" s="30"/>
      <c r="P405" s="30"/>
      <c r="Q405" s="30"/>
      <c r="R405" s="30"/>
      <c r="S405" s="30"/>
      <c r="T405" s="31"/>
      <c r="U405" s="31"/>
    </row>
    <row r="406" spans="2:21" ht="15">
      <c r="B406" s="9"/>
      <c r="C406" s="9"/>
      <c r="D406" s="15"/>
      <c r="E406" s="9"/>
      <c r="F406" s="9"/>
      <c r="G406" s="16"/>
      <c r="H406" s="16"/>
      <c r="I406" s="104"/>
      <c r="J406" s="104"/>
      <c r="K406" s="63"/>
      <c r="L406" s="8"/>
      <c r="M406" s="8"/>
      <c r="N406" s="8"/>
      <c r="O406" s="30"/>
      <c r="P406" s="30"/>
      <c r="Q406" s="30"/>
      <c r="R406" s="30"/>
      <c r="S406" s="30"/>
      <c r="T406" s="31"/>
      <c r="U406" s="31"/>
    </row>
    <row r="407" spans="2:21" ht="15">
      <c r="B407" s="9"/>
      <c r="C407" s="9"/>
      <c r="D407" s="15"/>
      <c r="E407" s="9"/>
      <c r="F407" s="9"/>
      <c r="G407" s="16"/>
      <c r="H407" s="16"/>
      <c r="I407" s="104"/>
      <c r="J407" s="104"/>
      <c r="K407" s="63"/>
      <c r="L407" s="8"/>
      <c r="M407" s="8"/>
      <c r="N407" s="8"/>
      <c r="O407" s="30"/>
      <c r="P407" s="30"/>
      <c r="Q407" s="30"/>
      <c r="R407" s="30"/>
      <c r="S407" s="30"/>
      <c r="T407" s="31"/>
      <c r="U407" s="31"/>
    </row>
    <row r="408" spans="2:21" ht="15">
      <c r="B408" s="9"/>
      <c r="C408" s="9"/>
      <c r="D408" s="15"/>
      <c r="E408" s="9"/>
      <c r="F408" s="9"/>
      <c r="G408" s="16"/>
      <c r="H408" s="16"/>
      <c r="I408" s="104"/>
      <c r="J408" s="104"/>
      <c r="K408" s="63"/>
      <c r="L408" s="8"/>
      <c r="M408" s="8"/>
      <c r="N408" s="8"/>
      <c r="O408" s="30"/>
      <c r="P408" s="30"/>
      <c r="Q408" s="30"/>
      <c r="R408" s="30"/>
      <c r="S408" s="30"/>
      <c r="T408" s="31"/>
      <c r="U408" s="31"/>
    </row>
    <row r="409" spans="2:21" ht="15">
      <c r="B409" s="9"/>
      <c r="C409" s="9"/>
      <c r="D409" s="15"/>
      <c r="E409" s="9"/>
      <c r="F409" s="9"/>
      <c r="G409" s="16"/>
      <c r="H409" s="16"/>
      <c r="I409" s="104"/>
      <c r="J409" s="104"/>
      <c r="K409" s="63"/>
      <c r="L409" s="8"/>
      <c r="M409" s="8"/>
      <c r="N409" s="8"/>
      <c r="O409" s="30"/>
      <c r="P409" s="30"/>
      <c r="Q409" s="30"/>
      <c r="R409" s="30"/>
      <c r="S409" s="30"/>
      <c r="T409" s="31"/>
      <c r="U409" s="31"/>
    </row>
    <row r="410" spans="2:21" ht="15">
      <c r="B410" s="9"/>
      <c r="C410" s="9"/>
      <c r="D410" s="15"/>
      <c r="E410" s="9"/>
      <c r="F410" s="9"/>
      <c r="G410" s="16"/>
      <c r="H410" s="16"/>
      <c r="I410" s="104"/>
      <c r="J410" s="104"/>
      <c r="K410" s="63"/>
      <c r="L410" s="8"/>
      <c r="M410" s="8"/>
      <c r="N410" s="8"/>
      <c r="O410" s="30"/>
      <c r="P410" s="30"/>
      <c r="Q410" s="30"/>
      <c r="R410" s="30"/>
      <c r="S410" s="30"/>
      <c r="T410" s="31"/>
      <c r="U410" s="31"/>
    </row>
    <row r="411" spans="2:21" ht="15">
      <c r="B411" s="9"/>
      <c r="C411" s="9"/>
      <c r="D411" s="15"/>
      <c r="E411" s="9"/>
      <c r="F411" s="9"/>
      <c r="G411" s="16"/>
      <c r="H411" s="16"/>
      <c r="I411" s="104"/>
      <c r="J411" s="104"/>
      <c r="K411" s="63"/>
      <c r="L411" s="8"/>
      <c r="M411" s="8"/>
      <c r="N411" s="8"/>
      <c r="O411" s="30"/>
      <c r="P411" s="30"/>
      <c r="Q411" s="30"/>
      <c r="R411" s="30"/>
      <c r="S411" s="30"/>
      <c r="T411" s="31"/>
      <c r="U411" s="31"/>
    </row>
    <row r="412" spans="2:21" ht="15">
      <c r="B412" s="9"/>
      <c r="C412" s="9"/>
      <c r="D412" s="15"/>
      <c r="E412" s="9"/>
      <c r="F412" s="9"/>
      <c r="G412" s="16"/>
      <c r="H412" s="16"/>
      <c r="I412" s="104"/>
      <c r="J412" s="104"/>
      <c r="K412" s="63"/>
      <c r="L412" s="8"/>
      <c r="M412" s="8"/>
      <c r="N412" s="8"/>
      <c r="O412" s="30"/>
      <c r="P412" s="30"/>
      <c r="Q412" s="30"/>
      <c r="R412" s="30"/>
      <c r="S412" s="30"/>
      <c r="T412" s="31"/>
      <c r="U412" s="31"/>
    </row>
    <row r="413" spans="2:21" ht="15">
      <c r="B413" s="9"/>
      <c r="C413" s="9"/>
      <c r="D413" s="15"/>
      <c r="E413" s="9"/>
      <c r="F413" s="9"/>
      <c r="G413" s="16"/>
      <c r="H413" s="16"/>
      <c r="I413" s="104"/>
      <c r="J413" s="104"/>
      <c r="K413" s="63"/>
      <c r="L413" s="8"/>
      <c r="M413" s="8"/>
      <c r="N413" s="8"/>
      <c r="O413" s="30"/>
      <c r="P413" s="30"/>
      <c r="Q413" s="30"/>
      <c r="R413" s="30"/>
      <c r="S413" s="30"/>
      <c r="T413" s="31"/>
      <c r="U413" s="31"/>
    </row>
    <row r="414" spans="2:21" ht="15">
      <c r="B414" s="9"/>
      <c r="C414" s="9"/>
      <c r="D414" s="15"/>
      <c r="E414" s="9"/>
      <c r="F414" s="9"/>
      <c r="G414" s="16"/>
      <c r="H414" s="16"/>
      <c r="I414" s="104"/>
      <c r="J414" s="104"/>
      <c r="K414" s="63"/>
      <c r="L414" s="8"/>
      <c r="M414" s="8"/>
      <c r="N414" s="8"/>
      <c r="O414" s="30"/>
      <c r="P414" s="30"/>
      <c r="Q414" s="30"/>
      <c r="R414" s="30"/>
      <c r="S414" s="30"/>
      <c r="T414" s="31"/>
      <c r="U414" s="31"/>
    </row>
    <row r="415" spans="2:21" ht="15">
      <c r="B415" s="9"/>
      <c r="C415" s="9"/>
      <c r="D415" s="15"/>
      <c r="E415" s="9"/>
      <c r="F415" s="9"/>
      <c r="G415" s="16"/>
      <c r="H415" s="16"/>
      <c r="I415" s="104"/>
      <c r="J415" s="104"/>
      <c r="K415" s="63"/>
      <c r="L415" s="8"/>
      <c r="M415" s="8"/>
      <c r="N415" s="8"/>
      <c r="O415" s="30"/>
      <c r="P415" s="30"/>
      <c r="Q415" s="30"/>
      <c r="R415" s="30"/>
      <c r="S415" s="30"/>
      <c r="T415" s="31"/>
      <c r="U415" s="31"/>
    </row>
    <row r="416" spans="2:21" ht="15">
      <c r="B416" s="9"/>
      <c r="C416" s="9"/>
      <c r="D416" s="15"/>
      <c r="E416" s="9"/>
      <c r="F416" s="9"/>
      <c r="G416" s="16"/>
      <c r="H416" s="16"/>
      <c r="I416" s="104"/>
      <c r="J416" s="104"/>
      <c r="K416" s="63"/>
      <c r="L416" s="8"/>
      <c r="M416" s="8"/>
      <c r="N416" s="8"/>
      <c r="O416" s="30"/>
      <c r="P416" s="30"/>
      <c r="Q416" s="30"/>
      <c r="R416" s="30"/>
      <c r="S416" s="30"/>
      <c r="T416" s="31"/>
      <c r="U416" s="31"/>
    </row>
    <row r="417" spans="2:21" ht="15">
      <c r="B417" s="9"/>
      <c r="C417" s="9"/>
      <c r="D417" s="15"/>
      <c r="E417" s="9"/>
      <c r="F417" s="9"/>
      <c r="G417" s="16"/>
      <c r="H417" s="16"/>
      <c r="I417" s="104"/>
      <c r="J417" s="104"/>
      <c r="K417" s="63"/>
      <c r="L417" s="8"/>
      <c r="M417" s="8"/>
      <c r="N417" s="8"/>
      <c r="O417" s="30"/>
      <c r="P417" s="30"/>
      <c r="Q417" s="30"/>
      <c r="R417" s="30"/>
      <c r="S417" s="30"/>
      <c r="T417" s="31"/>
      <c r="U417" s="31"/>
    </row>
    <row r="418" spans="2:21" ht="15">
      <c r="B418" s="9"/>
      <c r="C418" s="9"/>
      <c r="D418" s="15"/>
      <c r="E418" s="9"/>
      <c r="F418" s="9"/>
      <c r="G418" s="16"/>
      <c r="H418" s="16"/>
      <c r="I418" s="104"/>
      <c r="J418" s="104"/>
      <c r="K418" s="63"/>
      <c r="L418" s="8"/>
      <c r="M418" s="8"/>
      <c r="N418" s="8"/>
      <c r="O418" s="30"/>
      <c r="P418" s="30"/>
      <c r="Q418" s="30"/>
      <c r="R418" s="30"/>
      <c r="S418" s="30"/>
      <c r="T418" s="31"/>
      <c r="U418" s="31"/>
    </row>
    <row r="419" spans="2:21" ht="15">
      <c r="B419" s="9"/>
      <c r="C419" s="9"/>
      <c r="D419" s="15"/>
      <c r="E419" s="9"/>
      <c r="F419" s="9"/>
      <c r="G419" s="16"/>
      <c r="H419" s="16"/>
      <c r="I419" s="104"/>
      <c r="J419" s="104"/>
      <c r="K419" s="63"/>
      <c r="L419" s="8"/>
      <c r="M419" s="8"/>
      <c r="N419" s="8"/>
      <c r="O419" s="30"/>
      <c r="P419" s="30"/>
      <c r="Q419" s="30"/>
      <c r="R419" s="30"/>
      <c r="S419" s="30"/>
      <c r="T419" s="31"/>
      <c r="U419" s="31"/>
    </row>
    <row r="420" spans="2:21" ht="15">
      <c r="B420" s="9"/>
      <c r="C420" s="9"/>
      <c r="D420" s="15"/>
      <c r="E420" s="9"/>
      <c r="F420" s="9"/>
      <c r="G420" s="16"/>
      <c r="H420" s="16"/>
      <c r="I420" s="104"/>
      <c r="J420" s="104"/>
      <c r="K420" s="63"/>
      <c r="L420" s="8"/>
      <c r="M420" s="8"/>
      <c r="N420" s="8"/>
      <c r="O420" s="30"/>
      <c r="P420" s="30"/>
      <c r="Q420" s="30"/>
      <c r="R420" s="30"/>
      <c r="S420" s="30"/>
      <c r="T420" s="31"/>
      <c r="U420" s="31"/>
    </row>
    <row r="421" spans="2:21" ht="15">
      <c r="B421" s="9"/>
      <c r="C421" s="9"/>
      <c r="D421" s="15"/>
      <c r="E421" s="9"/>
      <c r="F421" s="9"/>
      <c r="G421" s="16"/>
      <c r="H421" s="16"/>
      <c r="I421" s="104"/>
      <c r="J421" s="104"/>
      <c r="K421" s="63"/>
      <c r="L421" s="8"/>
      <c r="M421" s="8"/>
      <c r="N421" s="8"/>
      <c r="O421" s="30"/>
      <c r="P421" s="30"/>
      <c r="Q421" s="30"/>
      <c r="R421" s="30"/>
      <c r="S421" s="30"/>
      <c r="T421" s="31"/>
      <c r="U421" s="31"/>
    </row>
    <row r="422" spans="2:21" ht="15">
      <c r="B422" s="9"/>
      <c r="C422" s="9"/>
      <c r="D422" s="15"/>
      <c r="E422" s="9"/>
      <c r="F422" s="9"/>
      <c r="G422" s="16"/>
      <c r="H422" s="16"/>
      <c r="I422" s="104"/>
      <c r="J422" s="104"/>
      <c r="K422" s="63"/>
      <c r="L422" s="8"/>
      <c r="M422" s="8"/>
      <c r="N422" s="8"/>
      <c r="O422" s="30"/>
      <c r="P422" s="30"/>
      <c r="Q422" s="30"/>
      <c r="R422" s="30"/>
      <c r="S422" s="30"/>
      <c r="T422" s="31"/>
      <c r="U422" s="31"/>
    </row>
    <row r="423" spans="2:21" ht="15">
      <c r="B423" s="9"/>
      <c r="C423" s="9"/>
      <c r="D423" s="15"/>
      <c r="E423" s="9"/>
      <c r="F423" s="9"/>
      <c r="G423" s="16"/>
      <c r="H423" s="16"/>
      <c r="I423" s="104"/>
      <c r="J423" s="104"/>
      <c r="K423" s="63"/>
      <c r="L423" s="8"/>
      <c r="M423" s="8"/>
      <c r="N423" s="8"/>
      <c r="O423" s="30"/>
      <c r="P423" s="30"/>
      <c r="Q423" s="30"/>
      <c r="R423" s="30"/>
      <c r="S423" s="30"/>
      <c r="T423" s="31"/>
      <c r="U423" s="31"/>
    </row>
    <row r="424" spans="2:21" ht="15">
      <c r="B424" s="9"/>
      <c r="C424" s="9"/>
      <c r="D424" s="15"/>
      <c r="E424" s="9"/>
      <c r="F424" s="9"/>
      <c r="G424" s="16"/>
      <c r="H424" s="16"/>
      <c r="I424" s="104"/>
      <c r="J424" s="104"/>
      <c r="K424" s="63"/>
      <c r="L424" s="8"/>
      <c r="M424" s="8"/>
      <c r="N424" s="8"/>
      <c r="O424" s="30"/>
      <c r="P424" s="30"/>
      <c r="Q424" s="30"/>
      <c r="R424" s="30"/>
      <c r="S424" s="30"/>
      <c r="T424" s="31"/>
      <c r="U424" s="31"/>
    </row>
    <row r="425" spans="2:21" ht="15">
      <c r="B425" s="9"/>
      <c r="C425" s="9"/>
      <c r="D425" s="15"/>
      <c r="E425" s="9"/>
      <c r="F425" s="9"/>
      <c r="G425" s="16"/>
      <c r="H425" s="16"/>
      <c r="I425" s="104"/>
      <c r="J425" s="104"/>
      <c r="K425" s="63"/>
      <c r="L425" s="8"/>
      <c r="M425" s="8"/>
      <c r="N425" s="8"/>
      <c r="O425" s="30"/>
      <c r="P425" s="30"/>
      <c r="Q425" s="30"/>
      <c r="R425" s="30"/>
      <c r="S425" s="30"/>
      <c r="T425" s="31"/>
      <c r="U425" s="31"/>
    </row>
    <row r="426" spans="2:21" ht="15">
      <c r="B426" s="9"/>
      <c r="C426" s="9"/>
      <c r="D426" s="15"/>
      <c r="E426" s="9"/>
      <c r="F426" s="9"/>
      <c r="G426" s="16"/>
      <c r="H426" s="16"/>
      <c r="I426" s="104"/>
      <c r="J426" s="104"/>
      <c r="K426" s="63"/>
      <c r="L426" s="8"/>
      <c r="M426" s="8"/>
      <c r="N426" s="8"/>
      <c r="O426" s="30"/>
      <c r="P426" s="30"/>
      <c r="Q426" s="30"/>
      <c r="R426" s="30"/>
      <c r="S426" s="30"/>
      <c r="T426" s="31"/>
      <c r="U426" s="31"/>
    </row>
    <row r="427" spans="2:21" ht="15">
      <c r="B427" s="9"/>
      <c r="C427" s="9"/>
      <c r="D427" s="15"/>
      <c r="E427" s="9"/>
      <c r="F427" s="9"/>
      <c r="G427" s="16"/>
      <c r="H427" s="16"/>
      <c r="I427" s="104"/>
      <c r="J427" s="104"/>
      <c r="K427" s="63"/>
      <c r="L427" s="8"/>
      <c r="M427" s="8"/>
      <c r="N427" s="8"/>
      <c r="O427" s="30"/>
      <c r="P427" s="30"/>
      <c r="Q427" s="30"/>
      <c r="R427" s="30"/>
      <c r="S427" s="30"/>
      <c r="T427" s="31"/>
      <c r="U427" s="31"/>
    </row>
    <row r="428" spans="2:21" ht="15">
      <c r="B428" s="9"/>
      <c r="C428" s="9"/>
      <c r="D428" s="15"/>
      <c r="E428" s="9"/>
      <c r="F428" s="9"/>
      <c r="G428" s="16"/>
      <c r="H428" s="16"/>
      <c r="I428" s="104"/>
      <c r="J428" s="104"/>
      <c r="K428" s="63"/>
      <c r="L428" s="8"/>
      <c r="M428" s="8"/>
      <c r="N428" s="8"/>
      <c r="O428" s="30"/>
      <c r="P428" s="30"/>
      <c r="Q428" s="30"/>
      <c r="R428" s="30"/>
      <c r="S428" s="30"/>
      <c r="T428" s="31"/>
      <c r="U428" s="31"/>
    </row>
    <row r="429" spans="2:21" ht="15">
      <c r="B429" s="9"/>
      <c r="C429" s="9"/>
      <c r="D429" s="15"/>
      <c r="E429" s="9"/>
      <c r="F429" s="9"/>
      <c r="G429" s="16"/>
      <c r="H429" s="16"/>
      <c r="I429" s="104"/>
      <c r="J429" s="104"/>
      <c r="K429" s="63"/>
      <c r="L429" s="8"/>
      <c r="M429" s="8"/>
      <c r="N429" s="8"/>
      <c r="O429" s="30"/>
      <c r="P429" s="30"/>
      <c r="Q429" s="30"/>
      <c r="R429" s="30"/>
      <c r="S429" s="30"/>
      <c r="T429" s="31"/>
      <c r="U429" s="31"/>
    </row>
    <row r="430" spans="2:21" ht="15">
      <c r="B430" s="9"/>
      <c r="C430" s="9"/>
      <c r="D430" s="15"/>
      <c r="E430" s="9"/>
      <c r="F430" s="9"/>
      <c r="G430" s="16"/>
      <c r="H430" s="16"/>
      <c r="I430" s="104"/>
      <c r="J430" s="104"/>
      <c r="K430" s="63"/>
      <c r="L430" s="8"/>
      <c r="M430" s="8"/>
      <c r="N430" s="8"/>
      <c r="O430" s="30"/>
      <c r="P430" s="30"/>
      <c r="Q430" s="30"/>
      <c r="R430" s="30"/>
      <c r="S430" s="30"/>
      <c r="T430" s="31"/>
      <c r="U430" s="31"/>
    </row>
    <row r="431" spans="2:21" ht="15">
      <c r="B431" s="9"/>
      <c r="C431" s="9"/>
      <c r="D431" s="15"/>
      <c r="E431" s="9"/>
      <c r="F431" s="9"/>
      <c r="G431" s="16"/>
      <c r="H431" s="16"/>
      <c r="I431" s="104"/>
      <c r="J431" s="104"/>
      <c r="K431" s="63"/>
      <c r="L431" s="8"/>
      <c r="M431" s="8"/>
      <c r="N431" s="8"/>
      <c r="O431" s="30"/>
      <c r="P431" s="30"/>
      <c r="Q431" s="30"/>
      <c r="R431" s="30"/>
      <c r="S431" s="30"/>
      <c r="T431" s="31"/>
      <c r="U431" s="31"/>
    </row>
    <row r="432" spans="2:21" ht="15">
      <c r="B432" s="9"/>
      <c r="C432" s="9"/>
      <c r="D432" s="15"/>
      <c r="E432" s="9"/>
      <c r="F432" s="9"/>
      <c r="G432" s="16"/>
      <c r="H432" s="16"/>
      <c r="I432" s="104"/>
      <c r="J432" s="104"/>
      <c r="K432" s="63"/>
      <c r="L432" s="8"/>
      <c r="M432" s="8"/>
      <c r="N432" s="8"/>
      <c r="O432" s="30"/>
      <c r="P432" s="30"/>
      <c r="Q432" s="30"/>
      <c r="R432" s="30"/>
      <c r="S432" s="30"/>
      <c r="T432" s="31"/>
      <c r="U432" s="31"/>
    </row>
    <row r="433" spans="2:21" ht="15">
      <c r="B433" s="9"/>
      <c r="C433" s="9"/>
      <c r="D433" s="15"/>
      <c r="E433" s="9"/>
      <c r="F433" s="9"/>
      <c r="G433" s="16"/>
      <c r="H433" s="16"/>
      <c r="I433" s="104"/>
      <c r="J433" s="104"/>
      <c r="K433" s="63"/>
      <c r="L433" s="8"/>
      <c r="M433" s="8"/>
      <c r="N433" s="8"/>
      <c r="O433" s="30"/>
      <c r="P433" s="30"/>
      <c r="Q433" s="30"/>
      <c r="R433" s="30"/>
      <c r="S433" s="30"/>
      <c r="T433" s="31"/>
      <c r="U433" s="31"/>
    </row>
    <row r="434" spans="2:21" ht="15">
      <c r="B434" s="9"/>
      <c r="C434" s="9"/>
      <c r="D434" s="15"/>
      <c r="E434" s="9"/>
      <c r="F434" s="9"/>
      <c r="G434" s="16"/>
      <c r="H434" s="16"/>
      <c r="I434" s="104"/>
      <c r="J434" s="104"/>
      <c r="K434" s="63"/>
      <c r="L434" s="8"/>
      <c r="M434" s="8"/>
      <c r="N434" s="8"/>
      <c r="O434" s="30"/>
      <c r="P434" s="30"/>
      <c r="Q434" s="30"/>
      <c r="R434" s="30"/>
      <c r="S434" s="30"/>
      <c r="T434" s="31"/>
      <c r="U434" s="31"/>
    </row>
    <row r="435" spans="2:21" ht="15">
      <c r="B435" s="9"/>
      <c r="C435" s="9"/>
      <c r="D435" s="15"/>
      <c r="E435" s="9"/>
      <c r="F435" s="9"/>
      <c r="G435" s="16"/>
      <c r="H435" s="16"/>
      <c r="I435" s="104"/>
      <c r="J435" s="104"/>
      <c r="K435" s="63"/>
      <c r="L435" s="8"/>
      <c r="M435" s="8"/>
      <c r="N435" s="8"/>
      <c r="O435" s="30"/>
      <c r="P435" s="30"/>
      <c r="Q435" s="30"/>
      <c r="R435" s="30"/>
      <c r="S435" s="30"/>
      <c r="T435" s="31"/>
      <c r="U435" s="31"/>
    </row>
    <row r="436" spans="2:21" ht="15">
      <c r="B436" s="9"/>
      <c r="C436" s="9"/>
      <c r="D436" s="15"/>
      <c r="E436" s="9"/>
      <c r="F436" s="9"/>
      <c r="G436" s="16"/>
      <c r="H436" s="16"/>
      <c r="I436" s="104"/>
      <c r="J436" s="104"/>
      <c r="K436" s="63"/>
      <c r="L436" s="8"/>
      <c r="M436" s="8"/>
      <c r="N436" s="8"/>
      <c r="O436" s="30"/>
      <c r="P436" s="30"/>
      <c r="Q436" s="30"/>
      <c r="R436" s="30"/>
      <c r="S436" s="30"/>
      <c r="T436" s="31"/>
      <c r="U436" s="31"/>
    </row>
    <row r="437" spans="2:21" ht="15">
      <c r="B437" s="9"/>
      <c r="C437" s="9"/>
      <c r="D437" s="15"/>
      <c r="E437" s="9"/>
      <c r="F437" s="9"/>
      <c r="G437" s="16"/>
      <c r="H437" s="16"/>
      <c r="I437" s="104"/>
      <c r="J437" s="104"/>
      <c r="K437" s="63"/>
      <c r="L437" s="8"/>
      <c r="M437" s="8"/>
      <c r="N437" s="8"/>
      <c r="O437" s="30"/>
      <c r="P437" s="30"/>
      <c r="Q437" s="30"/>
      <c r="R437" s="30"/>
      <c r="S437" s="30"/>
      <c r="T437" s="31"/>
      <c r="U437" s="31"/>
    </row>
    <row r="438" spans="2:21" ht="15">
      <c r="B438" s="9"/>
      <c r="C438" s="9"/>
      <c r="D438" s="15"/>
      <c r="E438" s="9"/>
      <c r="F438" s="9"/>
      <c r="G438" s="16"/>
      <c r="H438" s="16"/>
      <c r="I438" s="104"/>
      <c r="J438" s="104"/>
      <c r="K438" s="63"/>
      <c r="L438" s="8"/>
      <c r="M438" s="8"/>
      <c r="N438" s="8"/>
      <c r="O438" s="30"/>
      <c r="P438" s="30"/>
      <c r="Q438" s="30"/>
      <c r="R438" s="30"/>
      <c r="S438" s="30"/>
      <c r="T438" s="31"/>
      <c r="U438" s="31"/>
    </row>
    <row r="439" spans="2:21" ht="15">
      <c r="B439" s="9"/>
      <c r="C439" s="9"/>
      <c r="D439" s="15"/>
      <c r="E439" s="9"/>
      <c r="F439" s="9"/>
      <c r="G439" s="16"/>
      <c r="H439" s="16"/>
      <c r="I439" s="104"/>
      <c r="J439" s="104"/>
      <c r="K439" s="63"/>
      <c r="L439" s="8"/>
      <c r="M439" s="8"/>
      <c r="N439" s="8"/>
      <c r="O439" s="30"/>
      <c r="P439" s="30"/>
      <c r="Q439" s="30"/>
      <c r="R439" s="30"/>
      <c r="S439" s="30"/>
      <c r="T439" s="31"/>
      <c r="U439" s="31"/>
    </row>
    <row r="440" spans="2:21" ht="15">
      <c r="B440" s="9"/>
      <c r="C440" s="9"/>
      <c r="D440" s="15"/>
      <c r="E440" s="9"/>
      <c r="F440" s="9"/>
      <c r="G440" s="16"/>
      <c r="H440" s="16"/>
      <c r="I440" s="104"/>
      <c r="J440" s="104"/>
      <c r="K440" s="63"/>
      <c r="L440" s="8"/>
      <c r="M440" s="8"/>
      <c r="N440" s="8"/>
      <c r="O440" s="30"/>
      <c r="P440" s="30"/>
      <c r="Q440" s="30"/>
      <c r="R440" s="30"/>
      <c r="S440" s="30"/>
      <c r="T440" s="31"/>
      <c r="U440" s="31"/>
    </row>
    <row r="441" spans="2:21" ht="15">
      <c r="B441" s="9"/>
      <c r="C441" s="9"/>
      <c r="D441" s="15"/>
      <c r="E441" s="9"/>
      <c r="F441" s="9"/>
      <c r="G441" s="16"/>
      <c r="H441" s="16"/>
      <c r="I441" s="104"/>
      <c r="J441" s="104"/>
      <c r="K441" s="63"/>
      <c r="L441" s="8"/>
      <c r="M441" s="8"/>
      <c r="N441" s="8"/>
      <c r="O441" s="30"/>
      <c r="P441" s="30"/>
      <c r="Q441" s="30"/>
      <c r="R441" s="30"/>
      <c r="S441" s="30"/>
      <c r="T441" s="31"/>
      <c r="U441" s="31"/>
    </row>
    <row r="442" spans="2:21" ht="15">
      <c r="B442" s="9"/>
      <c r="C442" s="9"/>
      <c r="D442" s="15"/>
      <c r="E442" s="9"/>
      <c r="F442" s="9"/>
      <c r="G442" s="16"/>
      <c r="H442" s="16"/>
      <c r="I442" s="104"/>
      <c r="J442" s="104"/>
      <c r="K442" s="63"/>
      <c r="L442" s="8"/>
      <c r="M442" s="8"/>
      <c r="N442" s="8"/>
      <c r="O442" s="30"/>
      <c r="P442" s="30"/>
      <c r="Q442" s="30"/>
      <c r="R442" s="30"/>
      <c r="S442" s="30"/>
      <c r="T442" s="31"/>
      <c r="U442" s="31"/>
    </row>
    <row r="443" spans="2:21" ht="15">
      <c r="B443" s="9"/>
      <c r="C443" s="9"/>
      <c r="D443" s="15"/>
      <c r="E443" s="9"/>
      <c r="F443" s="9"/>
      <c r="G443" s="16"/>
      <c r="H443" s="16"/>
      <c r="I443" s="104"/>
      <c r="J443" s="104"/>
      <c r="K443" s="63"/>
      <c r="L443" s="8"/>
      <c r="M443" s="8"/>
      <c r="N443" s="8"/>
      <c r="O443" s="30"/>
      <c r="P443" s="30"/>
      <c r="Q443" s="30"/>
      <c r="R443" s="30"/>
      <c r="S443" s="30"/>
      <c r="T443" s="31"/>
      <c r="U443" s="31"/>
    </row>
    <row r="444" spans="2:21" ht="15">
      <c r="B444" s="9"/>
      <c r="C444" s="9"/>
      <c r="D444" s="15"/>
      <c r="E444" s="9"/>
      <c r="F444" s="9"/>
      <c r="G444" s="16"/>
      <c r="H444" s="16"/>
      <c r="I444" s="104"/>
      <c r="J444" s="104"/>
      <c r="K444" s="63"/>
      <c r="L444" s="8"/>
      <c r="M444" s="8"/>
      <c r="N444" s="8"/>
      <c r="O444" s="30"/>
      <c r="P444" s="30"/>
      <c r="Q444" s="30"/>
      <c r="R444" s="30"/>
      <c r="S444" s="30"/>
      <c r="T444" s="31"/>
      <c r="U444" s="31"/>
    </row>
    <row r="445" spans="2:21" ht="15">
      <c r="B445" s="9"/>
      <c r="C445" s="9"/>
      <c r="D445" s="15"/>
      <c r="E445" s="9"/>
      <c r="F445" s="9"/>
      <c r="G445" s="16"/>
      <c r="H445" s="16"/>
      <c r="I445" s="104"/>
      <c r="J445" s="104"/>
      <c r="K445" s="63"/>
      <c r="L445" s="8"/>
      <c r="M445" s="8"/>
      <c r="N445" s="8"/>
      <c r="O445" s="30"/>
      <c r="P445" s="30"/>
      <c r="Q445" s="30"/>
      <c r="R445" s="30"/>
      <c r="S445" s="30"/>
      <c r="T445" s="31"/>
      <c r="U445" s="31"/>
    </row>
    <row r="446" spans="2:21" ht="15">
      <c r="B446" s="9"/>
      <c r="C446" s="9"/>
      <c r="D446" s="15"/>
      <c r="E446" s="9"/>
      <c r="F446" s="9"/>
      <c r="G446" s="16"/>
      <c r="H446" s="16"/>
      <c r="I446" s="104"/>
      <c r="J446" s="104"/>
      <c r="K446" s="63"/>
      <c r="L446" s="8"/>
      <c r="M446" s="8"/>
      <c r="N446" s="8"/>
      <c r="O446" s="30"/>
      <c r="P446" s="30"/>
      <c r="Q446" s="30"/>
      <c r="R446" s="30"/>
      <c r="S446" s="30"/>
      <c r="T446" s="31"/>
      <c r="U446" s="31"/>
    </row>
    <row r="447" spans="2:21" ht="15">
      <c r="B447" s="9"/>
      <c r="C447" s="9"/>
      <c r="D447" s="15"/>
      <c r="E447" s="9"/>
      <c r="F447" s="9"/>
      <c r="G447" s="16"/>
      <c r="H447" s="16"/>
      <c r="I447" s="104"/>
      <c r="J447" s="104"/>
      <c r="K447" s="63"/>
      <c r="L447" s="8"/>
      <c r="M447" s="8"/>
      <c r="N447" s="8"/>
      <c r="O447" s="30"/>
      <c r="P447" s="30"/>
      <c r="Q447" s="30"/>
      <c r="R447" s="30"/>
      <c r="S447" s="30"/>
      <c r="T447" s="31"/>
      <c r="U447" s="31"/>
    </row>
    <row r="448" spans="2:21" ht="15">
      <c r="B448" s="9"/>
      <c r="C448" s="9"/>
      <c r="D448" s="15"/>
      <c r="E448" s="9"/>
      <c r="F448" s="9"/>
      <c r="G448" s="16"/>
      <c r="H448" s="16"/>
      <c r="I448" s="104"/>
      <c r="J448" s="104"/>
      <c r="K448" s="63"/>
      <c r="L448" s="8"/>
      <c r="M448" s="8"/>
      <c r="N448" s="8"/>
      <c r="O448" s="30"/>
      <c r="P448" s="30"/>
      <c r="Q448" s="30"/>
      <c r="R448" s="30"/>
      <c r="S448" s="30"/>
      <c r="T448" s="31"/>
      <c r="U448" s="31"/>
    </row>
    <row r="449" spans="2:21" ht="15">
      <c r="B449" s="9"/>
      <c r="C449" s="9"/>
      <c r="D449" s="15"/>
      <c r="E449" s="9"/>
      <c r="F449" s="9"/>
      <c r="G449" s="16"/>
      <c r="H449" s="16"/>
      <c r="I449" s="104"/>
      <c r="J449" s="104"/>
      <c r="K449" s="63"/>
      <c r="L449" s="8"/>
      <c r="M449" s="8"/>
      <c r="N449" s="8"/>
      <c r="O449" s="30"/>
      <c r="P449" s="30"/>
      <c r="Q449" s="30"/>
      <c r="R449" s="30"/>
      <c r="S449" s="30"/>
      <c r="T449" s="31"/>
      <c r="U449" s="31"/>
    </row>
    <row r="450" spans="2:21" ht="15">
      <c r="B450" s="9"/>
      <c r="C450" s="9"/>
      <c r="D450" s="15"/>
      <c r="E450" s="9"/>
      <c r="F450" s="9"/>
      <c r="G450" s="16"/>
      <c r="H450" s="16"/>
      <c r="I450" s="104"/>
      <c r="J450" s="104"/>
      <c r="K450" s="63"/>
      <c r="L450" s="8"/>
      <c r="M450" s="8"/>
      <c r="N450" s="8"/>
      <c r="O450" s="30"/>
      <c r="P450" s="30"/>
      <c r="Q450" s="30"/>
      <c r="R450" s="30"/>
      <c r="S450" s="30"/>
      <c r="T450" s="31"/>
      <c r="U450" s="31"/>
    </row>
    <row r="451" spans="2:21" ht="15">
      <c r="B451" s="9"/>
      <c r="C451" s="9"/>
      <c r="D451" s="15"/>
      <c r="E451" s="9"/>
      <c r="F451" s="9"/>
      <c r="G451" s="16"/>
      <c r="H451" s="16"/>
      <c r="I451" s="104"/>
      <c r="J451" s="104"/>
      <c r="K451" s="63"/>
      <c r="L451" s="8"/>
      <c r="M451" s="8"/>
      <c r="N451" s="8"/>
      <c r="O451" s="30"/>
      <c r="P451" s="30"/>
      <c r="Q451" s="30"/>
      <c r="R451" s="30"/>
      <c r="S451" s="30"/>
      <c r="T451" s="31"/>
      <c r="U451" s="31"/>
    </row>
    <row r="452" spans="2:21" ht="15">
      <c r="B452" s="9"/>
      <c r="C452" s="9"/>
      <c r="D452" s="15"/>
      <c r="E452" s="9"/>
      <c r="F452" s="9"/>
      <c r="G452" s="16"/>
      <c r="H452" s="16"/>
      <c r="I452" s="104"/>
      <c r="J452" s="104"/>
      <c r="K452" s="63"/>
      <c r="L452" s="8"/>
      <c r="M452" s="8"/>
      <c r="N452" s="8"/>
      <c r="O452" s="30"/>
      <c r="P452" s="30"/>
      <c r="Q452" s="30"/>
      <c r="R452" s="30"/>
      <c r="S452" s="30"/>
      <c r="T452" s="31"/>
      <c r="U452" s="31"/>
    </row>
    <row r="453" spans="2:21" ht="15">
      <c r="B453" s="9"/>
      <c r="C453" s="9"/>
      <c r="D453" s="15"/>
      <c r="E453" s="9"/>
      <c r="F453" s="9"/>
      <c r="G453" s="16"/>
      <c r="H453" s="16"/>
      <c r="I453" s="104"/>
      <c r="J453" s="104"/>
      <c r="K453" s="63"/>
      <c r="L453" s="8"/>
      <c r="M453" s="8"/>
      <c r="N453" s="8"/>
      <c r="O453" s="30"/>
      <c r="P453" s="30"/>
      <c r="Q453" s="30"/>
      <c r="R453" s="30"/>
      <c r="S453" s="30"/>
      <c r="T453" s="31"/>
      <c r="U453" s="31"/>
    </row>
    <row r="454" spans="2:21" ht="15">
      <c r="B454" s="9"/>
      <c r="C454" s="9"/>
      <c r="D454" s="15"/>
      <c r="E454" s="9"/>
      <c r="F454" s="9"/>
      <c r="G454" s="16"/>
      <c r="H454" s="16"/>
      <c r="I454" s="104"/>
      <c r="J454" s="104"/>
      <c r="K454" s="63"/>
      <c r="L454" s="8"/>
      <c r="M454" s="8"/>
      <c r="N454" s="8"/>
      <c r="O454" s="30"/>
      <c r="P454" s="30"/>
      <c r="Q454" s="30"/>
      <c r="R454" s="30"/>
      <c r="S454" s="30"/>
      <c r="T454" s="31"/>
      <c r="U454" s="31"/>
    </row>
    <row r="455" spans="2:21" ht="15">
      <c r="B455" s="9"/>
      <c r="C455" s="9"/>
      <c r="D455" s="15"/>
      <c r="E455" s="9"/>
      <c r="F455" s="9"/>
      <c r="G455" s="16"/>
      <c r="H455" s="16"/>
      <c r="I455" s="104"/>
      <c r="J455" s="104"/>
      <c r="K455" s="63"/>
      <c r="L455" s="8"/>
      <c r="M455" s="8"/>
      <c r="N455" s="8"/>
      <c r="O455" s="30"/>
      <c r="P455" s="30"/>
      <c r="Q455" s="30"/>
      <c r="R455" s="30"/>
      <c r="S455" s="30"/>
      <c r="T455" s="31"/>
      <c r="U455" s="31"/>
    </row>
    <row r="456" spans="2:21" ht="15">
      <c r="B456" s="9"/>
      <c r="C456" s="9"/>
      <c r="D456" s="15"/>
      <c r="E456" s="9"/>
      <c r="F456" s="9"/>
      <c r="G456" s="16"/>
      <c r="H456" s="16"/>
      <c r="I456" s="104"/>
      <c r="J456" s="104"/>
      <c r="K456" s="63"/>
      <c r="L456" s="8"/>
      <c r="M456" s="8"/>
      <c r="N456" s="8"/>
      <c r="O456" s="30"/>
      <c r="P456" s="30"/>
      <c r="Q456" s="30"/>
      <c r="R456" s="30"/>
      <c r="S456" s="30"/>
      <c r="T456" s="31"/>
      <c r="U456" s="31"/>
    </row>
    <row r="457" spans="2:21" ht="15">
      <c r="B457" s="9"/>
      <c r="C457" s="9"/>
      <c r="D457" s="15"/>
      <c r="E457" s="9"/>
      <c r="F457" s="9"/>
      <c r="G457" s="16"/>
      <c r="H457" s="16"/>
      <c r="I457" s="104"/>
      <c r="J457" s="104"/>
      <c r="K457" s="63"/>
      <c r="L457" s="8"/>
      <c r="M457" s="8"/>
      <c r="N457" s="8"/>
      <c r="O457" s="30"/>
      <c r="P457" s="30"/>
      <c r="Q457" s="30"/>
      <c r="R457" s="30"/>
      <c r="S457" s="30"/>
      <c r="T457" s="31"/>
      <c r="U457" s="31"/>
    </row>
    <row r="458" spans="2:21" ht="15">
      <c r="B458" s="9"/>
      <c r="C458" s="9"/>
      <c r="D458" s="15"/>
      <c r="E458" s="9"/>
      <c r="F458" s="9"/>
      <c r="G458" s="16"/>
      <c r="H458" s="16"/>
      <c r="I458" s="104"/>
      <c r="J458" s="104"/>
      <c r="K458" s="63"/>
      <c r="L458" s="8"/>
      <c r="M458" s="8"/>
      <c r="N458" s="8"/>
      <c r="O458" s="30"/>
      <c r="P458" s="30"/>
      <c r="Q458" s="30"/>
      <c r="R458" s="30"/>
      <c r="S458" s="30"/>
      <c r="T458" s="31"/>
      <c r="U458" s="31"/>
    </row>
    <row r="459" spans="2:21" ht="15">
      <c r="B459" s="9"/>
      <c r="C459" s="9"/>
      <c r="D459" s="15"/>
      <c r="E459" s="9"/>
      <c r="F459" s="9"/>
      <c r="G459" s="16"/>
      <c r="H459" s="16"/>
      <c r="I459" s="104"/>
      <c r="J459" s="104"/>
      <c r="K459" s="63"/>
      <c r="L459" s="8"/>
      <c r="M459" s="8"/>
      <c r="N459" s="8"/>
      <c r="O459" s="30"/>
      <c r="P459" s="30"/>
      <c r="Q459" s="30"/>
      <c r="R459" s="30"/>
      <c r="S459" s="30"/>
      <c r="T459" s="31"/>
      <c r="U459" s="31"/>
    </row>
    <row r="460" spans="2:21" ht="15">
      <c r="B460" s="9"/>
      <c r="C460" s="9"/>
      <c r="D460" s="15"/>
      <c r="E460" s="9"/>
      <c r="F460" s="9"/>
      <c r="G460" s="16"/>
      <c r="H460" s="16"/>
      <c r="I460" s="104"/>
      <c r="J460" s="104"/>
      <c r="K460" s="63"/>
      <c r="L460" s="8"/>
      <c r="M460" s="8"/>
      <c r="N460" s="8"/>
      <c r="O460" s="30"/>
      <c r="P460" s="30"/>
      <c r="Q460" s="30"/>
      <c r="R460" s="30"/>
      <c r="S460" s="30"/>
      <c r="T460" s="31"/>
      <c r="U460" s="31"/>
    </row>
    <row r="461" spans="2:21" ht="15">
      <c r="B461" s="9"/>
      <c r="C461" s="9"/>
      <c r="D461" s="15"/>
      <c r="E461" s="9"/>
      <c r="F461" s="9"/>
      <c r="G461" s="16"/>
      <c r="H461" s="16"/>
      <c r="I461" s="104"/>
      <c r="J461" s="104"/>
      <c r="K461" s="63"/>
      <c r="L461" s="8"/>
      <c r="M461" s="8"/>
      <c r="N461" s="8"/>
      <c r="O461" s="30"/>
      <c r="P461" s="30"/>
      <c r="Q461" s="30"/>
      <c r="R461" s="30"/>
      <c r="S461" s="30"/>
      <c r="T461" s="31"/>
      <c r="U461" s="31"/>
    </row>
    <row r="462" spans="2:21" ht="15">
      <c r="B462" s="9"/>
      <c r="C462" s="9"/>
      <c r="D462" s="15"/>
      <c r="E462" s="9"/>
      <c r="F462" s="9"/>
      <c r="G462" s="16"/>
      <c r="H462" s="16"/>
      <c r="I462" s="104"/>
      <c r="J462" s="104"/>
      <c r="K462" s="63"/>
      <c r="L462" s="8"/>
      <c r="M462" s="8"/>
      <c r="N462" s="8"/>
      <c r="O462" s="30"/>
      <c r="P462" s="30"/>
      <c r="Q462" s="30"/>
      <c r="R462" s="30"/>
      <c r="S462" s="30"/>
      <c r="T462" s="31"/>
      <c r="U462" s="31"/>
    </row>
    <row r="463" spans="2:21" ht="15">
      <c r="B463" s="9"/>
      <c r="C463" s="9"/>
      <c r="D463" s="15"/>
      <c r="E463" s="9"/>
      <c r="F463" s="9"/>
      <c r="G463" s="16"/>
      <c r="H463" s="16"/>
      <c r="I463" s="104"/>
      <c r="J463" s="104"/>
      <c r="K463" s="63"/>
      <c r="L463" s="8"/>
      <c r="M463" s="8"/>
      <c r="N463" s="8"/>
      <c r="O463" s="30"/>
      <c r="P463" s="30"/>
      <c r="Q463" s="30"/>
      <c r="R463" s="30"/>
      <c r="S463" s="30"/>
      <c r="T463" s="31"/>
      <c r="U463" s="31"/>
    </row>
    <row r="464" spans="2:21" ht="15">
      <c r="B464" s="9"/>
      <c r="C464" s="9"/>
      <c r="D464" s="15"/>
      <c r="E464" s="9"/>
      <c r="F464" s="9"/>
      <c r="G464" s="16"/>
      <c r="H464" s="16"/>
      <c r="I464" s="104"/>
      <c r="J464" s="104"/>
      <c r="K464" s="63"/>
      <c r="L464" s="8"/>
      <c r="M464" s="8"/>
      <c r="N464" s="8"/>
      <c r="O464" s="30"/>
      <c r="P464" s="30"/>
      <c r="Q464" s="30"/>
      <c r="R464" s="30"/>
      <c r="S464" s="30"/>
      <c r="T464" s="31"/>
      <c r="U464" s="31"/>
    </row>
    <row r="465" spans="2:21" ht="15">
      <c r="B465" s="9"/>
      <c r="C465" s="9"/>
      <c r="D465" s="15"/>
      <c r="E465" s="9"/>
      <c r="F465" s="9"/>
      <c r="G465" s="16"/>
      <c r="H465" s="16"/>
      <c r="I465" s="104"/>
      <c r="J465" s="104"/>
      <c r="K465" s="63"/>
      <c r="L465" s="8"/>
      <c r="M465" s="8"/>
      <c r="N465" s="8"/>
      <c r="O465" s="30"/>
      <c r="P465" s="30"/>
      <c r="Q465" s="30"/>
      <c r="R465" s="30"/>
      <c r="S465" s="30"/>
      <c r="T465" s="31"/>
      <c r="U465" s="31"/>
    </row>
    <row r="466" spans="2:21" ht="15">
      <c r="B466" s="9"/>
      <c r="C466" s="9"/>
      <c r="D466" s="15"/>
      <c r="E466" s="9"/>
      <c r="F466" s="9"/>
      <c r="G466" s="9"/>
      <c r="H466" s="16"/>
      <c r="I466" s="16"/>
      <c r="J466" s="104"/>
      <c r="K466" s="63"/>
      <c r="L466" s="8"/>
      <c r="M466" s="8"/>
      <c r="N466" s="8"/>
      <c r="O466" s="30"/>
      <c r="P466" s="30"/>
      <c r="Q466" s="30"/>
      <c r="R466" s="30"/>
      <c r="S466" s="30"/>
      <c r="T466" s="31"/>
      <c r="U466" s="31"/>
    </row>
    <row r="467" spans="2:21" ht="15">
      <c r="B467" s="9"/>
      <c r="C467" s="9"/>
      <c r="D467" s="15"/>
      <c r="E467" s="9"/>
      <c r="F467" s="9"/>
      <c r="G467" s="9"/>
      <c r="H467" s="16"/>
      <c r="I467" s="16"/>
      <c r="J467" s="104"/>
      <c r="K467" s="63"/>
      <c r="L467" s="8"/>
      <c r="M467" s="8"/>
      <c r="N467" s="8"/>
      <c r="O467" s="30"/>
      <c r="P467" s="30"/>
      <c r="Q467" s="30"/>
      <c r="R467" s="30"/>
      <c r="S467" s="30"/>
      <c r="T467" s="31"/>
      <c r="U467" s="31"/>
    </row>
    <row r="468" spans="2:21" ht="15">
      <c r="B468" s="9"/>
      <c r="C468" s="9"/>
      <c r="D468" s="15"/>
      <c r="E468" s="9"/>
      <c r="F468" s="9"/>
      <c r="G468" s="9"/>
      <c r="H468" s="16"/>
      <c r="I468" s="16"/>
      <c r="J468" s="104"/>
      <c r="K468" s="63"/>
      <c r="L468" s="8"/>
      <c r="M468" s="8"/>
      <c r="N468" s="8"/>
      <c r="O468" s="30"/>
      <c r="P468" s="30"/>
      <c r="Q468" s="30"/>
      <c r="R468" s="30"/>
      <c r="S468" s="30"/>
      <c r="T468" s="31"/>
      <c r="U468" s="31"/>
    </row>
    <row r="469" spans="2:21" ht="15">
      <c r="B469" s="9"/>
      <c r="C469" s="9"/>
      <c r="D469" s="15"/>
      <c r="E469" s="9"/>
      <c r="F469" s="9"/>
      <c r="G469" s="9"/>
      <c r="H469" s="16"/>
      <c r="I469" s="16"/>
      <c r="J469" s="104"/>
      <c r="K469" s="63"/>
      <c r="L469" s="8"/>
      <c r="M469" s="8"/>
      <c r="N469" s="8"/>
      <c r="O469" s="30"/>
      <c r="P469" s="30"/>
      <c r="Q469" s="30"/>
      <c r="R469" s="30"/>
      <c r="S469" s="30"/>
      <c r="T469" s="31"/>
      <c r="U469" s="31"/>
    </row>
    <row r="470" spans="2:21" ht="15">
      <c r="B470" s="9"/>
      <c r="C470" s="9"/>
      <c r="D470" s="15"/>
      <c r="E470" s="9"/>
      <c r="F470" s="9"/>
      <c r="G470" s="9"/>
      <c r="H470" s="16"/>
      <c r="I470" s="16"/>
      <c r="J470" s="104"/>
      <c r="K470" s="63"/>
      <c r="L470" s="8"/>
      <c r="M470" s="8"/>
      <c r="N470" s="8"/>
      <c r="O470" s="30"/>
      <c r="P470" s="30"/>
      <c r="Q470" s="30"/>
      <c r="R470" s="30"/>
      <c r="S470" s="30"/>
      <c r="T470" s="31"/>
      <c r="U470" s="31"/>
    </row>
    <row r="471" spans="2:21" ht="15">
      <c r="B471" s="9"/>
      <c r="C471" s="9"/>
      <c r="D471" s="15"/>
      <c r="E471" s="9"/>
      <c r="F471" s="9"/>
      <c r="G471" s="9"/>
      <c r="H471" s="16"/>
      <c r="I471" s="16"/>
      <c r="J471" s="104"/>
      <c r="K471" s="63"/>
      <c r="L471" s="8"/>
      <c r="M471" s="8"/>
      <c r="N471" s="8"/>
      <c r="O471" s="30"/>
      <c r="P471" s="30"/>
      <c r="Q471" s="30"/>
      <c r="R471" s="30"/>
      <c r="S471" s="30"/>
      <c r="T471" s="31"/>
      <c r="U471" s="31"/>
    </row>
    <row r="472" spans="2:21" ht="15">
      <c r="B472" s="9"/>
      <c r="C472" s="9"/>
      <c r="D472" s="15"/>
      <c r="E472" s="9"/>
      <c r="F472" s="9"/>
      <c r="G472" s="9"/>
      <c r="H472" s="16"/>
      <c r="I472" s="16"/>
      <c r="J472" s="104"/>
      <c r="K472" s="63"/>
      <c r="L472" s="8"/>
      <c r="M472" s="8"/>
      <c r="N472" s="8"/>
      <c r="O472" s="30"/>
      <c r="P472" s="30"/>
      <c r="Q472" s="30"/>
      <c r="R472" s="30"/>
      <c r="S472" s="30"/>
      <c r="T472" s="31"/>
      <c r="U472" s="31"/>
    </row>
    <row r="473" spans="2:21" ht="15">
      <c r="B473" s="9"/>
      <c r="C473" s="9"/>
      <c r="D473" s="15"/>
      <c r="E473" s="9"/>
      <c r="F473" s="9"/>
      <c r="G473" s="9"/>
      <c r="H473" s="16"/>
      <c r="I473" s="16"/>
      <c r="J473" s="104"/>
      <c r="K473" s="63"/>
      <c r="L473" s="8"/>
      <c r="M473" s="8"/>
      <c r="N473" s="8"/>
      <c r="O473" s="30"/>
      <c r="P473" s="30"/>
      <c r="Q473" s="30"/>
      <c r="R473" s="30"/>
      <c r="S473" s="30"/>
      <c r="T473" s="31"/>
      <c r="U473" s="31"/>
    </row>
    <row r="474" spans="2:21" ht="15">
      <c r="B474" s="9"/>
      <c r="C474" s="9"/>
      <c r="D474" s="15"/>
      <c r="E474" s="9"/>
      <c r="F474" s="9"/>
      <c r="G474" s="9"/>
      <c r="H474" s="16"/>
      <c r="I474" s="16"/>
      <c r="J474" s="104"/>
      <c r="K474" s="63"/>
      <c r="L474" s="8"/>
      <c r="M474" s="8"/>
      <c r="N474" s="8"/>
      <c r="O474" s="30"/>
      <c r="P474" s="30"/>
      <c r="Q474" s="30"/>
      <c r="R474" s="30"/>
      <c r="S474" s="30"/>
      <c r="T474" s="31"/>
      <c r="U474" s="31"/>
    </row>
    <row r="475" spans="2:21" ht="15">
      <c r="B475" s="9"/>
      <c r="C475" s="9"/>
      <c r="D475" s="15"/>
      <c r="E475" s="9"/>
      <c r="F475" s="9"/>
      <c r="G475" s="9"/>
      <c r="H475" s="16"/>
      <c r="I475" s="16"/>
      <c r="J475" s="104"/>
      <c r="K475" s="63"/>
      <c r="L475" s="8"/>
      <c r="M475" s="8"/>
      <c r="N475" s="8"/>
      <c r="O475" s="30"/>
      <c r="P475" s="30"/>
      <c r="Q475" s="30"/>
      <c r="R475" s="30"/>
      <c r="S475" s="30"/>
      <c r="T475" s="31"/>
      <c r="U475" s="31"/>
    </row>
    <row r="476" spans="2:21" ht="15">
      <c r="B476" s="9"/>
      <c r="C476" s="9"/>
      <c r="D476" s="15"/>
      <c r="E476" s="9"/>
      <c r="F476" s="9"/>
      <c r="G476" s="9"/>
      <c r="H476" s="16"/>
      <c r="I476" s="16"/>
      <c r="J476" s="104"/>
      <c r="K476" s="63"/>
      <c r="L476" s="8"/>
      <c r="M476" s="8"/>
      <c r="N476" s="8"/>
      <c r="O476" s="30"/>
      <c r="P476" s="30"/>
      <c r="Q476" s="30"/>
      <c r="R476" s="30"/>
      <c r="S476" s="30"/>
      <c r="T476" s="31"/>
      <c r="U476" s="31"/>
    </row>
    <row r="477" spans="2:21" ht="15">
      <c r="B477" s="9"/>
      <c r="C477" s="9"/>
      <c r="D477" s="15"/>
      <c r="E477" s="9"/>
      <c r="F477" s="9"/>
      <c r="G477" s="9"/>
      <c r="H477" s="16"/>
      <c r="I477" s="16"/>
      <c r="J477" s="104"/>
      <c r="K477" s="63"/>
      <c r="L477" s="8"/>
      <c r="M477" s="8"/>
      <c r="N477" s="8"/>
      <c r="O477" s="30"/>
      <c r="P477" s="30"/>
      <c r="Q477" s="30"/>
      <c r="R477" s="30"/>
      <c r="S477" s="30"/>
      <c r="T477" s="31"/>
      <c r="U477" s="31"/>
    </row>
    <row r="478" spans="2:21" ht="15">
      <c r="B478" s="9"/>
      <c r="C478" s="9"/>
      <c r="D478" s="15"/>
      <c r="E478" s="9"/>
      <c r="F478" s="9"/>
      <c r="G478" s="9"/>
      <c r="H478" s="16"/>
      <c r="I478" s="16"/>
      <c r="J478" s="104"/>
      <c r="K478" s="63"/>
      <c r="L478" s="8"/>
      <c r="M478" s="8"/>
      <c r="N478" s="8"/>
      <c r="O478" s="30"/>
      <c r="P478" s="30"/>
      <c r="Q478" s="30"/>
      <c r="R478" s="30"/>
      <c r="S478" s="30"/>
      <c r="T478" s="31"/>
      <c r="U478" s="31"/>
    </row>
    <row r="479" spans="2:21" ht="15">
      <c r="B479" s="9"/>
      <c r="C479" s="9"/>
      <c r="D479" s="15"/>
      <c r="E479" s="9"/>
      <c r="F479" s="9"/>
      <c r="G479" s="9"/>
      <c r="H479" s="16"/>
      <c r="I479" s="16"/>
      <c r="J479" s="104"/>
      <c r="K479" s="63"/>
      <c r="L479" s="8"/>
      <c r="M479" s="8"/>
      <c r="N479" s="8"/>
      <c r="O479" s="30"/>
      <c r="P479" s="30"/>
      <c r="Q479" s="30"/>
      <c r="R479" s="30"/>
      <c r="S479" s="30"/>
      <c r="T479" s="31"/>
      <c r="U479" s="31"/>
    </row>
    <row r="480" spans="2:21" ht="15">
      <c r="B480" s="9"/>
      <c r="C480" s="9"/>
      <c r="D480" s="15"/>
      <c r="E480" s="9"/>
      <c r="F480" s="9"/>
      <c r="G480" s="9"/>
      <c r="H480" s="16"/>
      <c r="I480" s="16"/>
      <c r="J480" s="104"/>
      <c r="K480" s="63"/>
      <c r="L480" s="8"/>
      <c r="M480" s="8"/>
      <c r="N480" s="8"/>
      <c r="O480" s="30"/>
      <c r="P480" s="30"/>
      <c r="Q480" s="30"/>
      <c r="R480" s="30"/>
      <c r="S480" s="30"/>
      <c r="T480" s="31"/>
      <c r="U480" s="31"/>
    </row>
    <row r="481" spans="2:21" ht="15">
      <c r="B481" s="9"/>
      <c r="C481" s="9"/>
      <c r="D481" s="15"/>
      <c r="E481" s="9"/>
      <c r="F481" s="9"/>
      <c r="G481" s="9"/>
      <c r="H481" s="16"/>
      <c r="I481" s="16"/>
      <c r="J481" s="104"/>
      <c r="K481" s="63"/>
      <c r="L481" s="8"/>
      <c r="M481" s="8"/>
      <c r="N481" s="8"/>
      <c r="O481" s="30"/>
      <c r="P481" s="30"/>
      <c r="Q481" s="30"/>
      <c r="R481" s="30"/>
      <c r="S481" s="30"/>
      <c r="T481" s="31"/>
      <c r="U481" s="31"/>
    </row>
    <row r="482" spans="2:21" ht="15">
      <c r="B482" s="9"/>
      <c r="C482" s="9"/>
      <c r="D482" s="15"/>
      <c r="E482" s="9"/>
      <c r="F482" s="9"/>
      <c r="G482" s="9"/>
      <c r="H482" s="16"/>
      <c r="I482" s="16"/>
      <c r="J482" s="104"/>
      <c r="K482" s="63"/>
      <c r="L482" s="8"/>
      <c r="M482" s="8"/>
      <c r="N482" s="8"/>
      <c r="O482" s="30"/>
      <c r="P482" s="30"/>
      <c r="Q482" s="30"/>
      <c r="R482" s="30"/>
      <c r="S482" s="30"/>
      <c r="T482" s="31"/>
      <c r="U482" s="31"/>
    </row>
    <row r="483" spans="2:21" ht="15">
      <c r="B483" s="9"/>
      <c r="C483" s="9"/>
      <c r="D483" s="15"/>
      <c r="E483" s="9"/>
      <c r="F483" s="9"/>
      <c r="G483" s="9"/>
      <c r="H483" s="16"/>
      <c r="I483" s="16"/>
      <c r="J483" s="104"/>
      <c r="K483" s="63"/>
      <c r="L483" s="8"/>
      <c r="M483" s="8"/>
      <c r="N483" s="8"/>
      <c r="O483" s="30"/>
      <c r="P483" s="30"/>
      <c r="Q483" s="30"/>
      <c r="R483" s="30"/>
      <c r="S483" s="30"/>
      <c r="T483" s="31"/>
      <c r="U483" s="31"/>
    </row>
    <row r="484" spans="2:21" ht="15">
      <c r="B484" s="9"/>
      <c r="C484" s="9"/>
      <c r="D484" s="15"/>
      <c r="E484" s="9"/>
      <c r="F484" s="9"/>
      <c r="G484" s="9"/>
      <c r="H484" s="16"/>
      <c r="I484" s="16"/>
      <c r="J484" s="104"/>
      <c r="K484" s="63"/>
      <c r="L484" s="8"/>
      <c r="M484" s="8"/>
      <c r="N484" s="8"/>
      <c r="O484" s="30"/>
      <c r="P484" s="30"/>
      <c r="Q484" s="30"/>
      <c r="R484" s="30"/>
      <c r="S484" s="30"/>
      <c r="T484" s="31"/>
      <c r="U484" s="31"/>
    </row>
    <row r="485" spans="2:21" ht="15">
      <c r="B485" s="9"/>
      <c r="C485" s="9"/>
      <c r="D485" s="15"/>
      <c r="E485" s="9"/>
      <c r="F485" s="9"/>
      <c r="G485" s="9"/>
      <c r="H485" s="16"/>
      <c r="I485" s="16"/>
      <c r="J485" s="104"/>
      <c r="K485" s="63"/>
      <c r="L485" s="8"/>
      <c r="M485" s="8"/>
      <c r="N485" s="8"/>
      <c r="O485" s="30"/>
      <c r="P485" s="30"/>
      <c r="Q485" s="30"/>
      <c r="R485" s="30"/>
      <c r="S485" s="30"/>
      <c r="T485" s="31"/>
      <c r="U485" s="31"/>
    </row>
    <row r="486" spans="2:21" ht="15">
      <c r="B486" s="9"/>
      <c r="C486" s="9"/>
      <c r="D486" s="15"/>
      <c r="E486" s="9"/>
      <c r="F486" s="9"/>
      <c r="G486" s="9"/>
      <c r="H486" s="16"/>
      <c r="I486" s="16"/>
      <c r="J486" s="104"/>
      <c r="K486" s="63"/>
      <c r="L486" s="8"/>
      <c r="M486" s="8"/>
      <c r="N486" s="8"/>
      <c r="O486" s="30"/>
      <c r="P486" s="30"/>
      <c r="Q486" s="30"/>
      <c r="R486" s="30"/>
      <c r="S486" s="30"/>
      <c r="T486" s="31"/>
      <c r="U486" s="31"/>
    </row>
    <row r="487" spans="2:21" ht="15">
      <c r="B487" s="9"/>
      <c r="C487" s="9"/>
      <c r="D487" s="15"/>
      <c r="E487" s="9"/>
      <c r="F487" s="9"/>
      <c r="G487" s="9"/>
      <c r="H487" s="16"/>
      <c r="I487" s="16"/>
      <c r="J487" s="104"/>
      <c r="K487" s="63"/>
      <c r="L487" s="8"/>
      <c r="M487" s="8"/>
      <c r="N487" s="8"/>
      <c r="O487" s="30"/>
      <c r="P487" s="30"/>
      <c r="Q487" s="30"/>
      <c r="R487" s="30"/>
      <c r="S487" s="30"/>
      <c r="T487" s="31"/>
      <c r="U487" s="31"/>
    </row>
    <row r="488" spans="2:21" ht="15">
      <c r="B488" s="9"/>
      <c r="C488" s="9"/>
      <c r="D488" s="15"/>
      <c r="E488" s="9"/>
      <c r="F488" s="9"/>
      <c r="G488" s="9"/>
      <c r="H488" s="16"/>
      <c r="I488" s="16"/>
      <c r="J488" s="104"/>
      <c r="K488" s="63"/>
      <c r="L488" s="8"/>
      <c r="M488" s="8"/>
      <c r="N488" s="8"/>
      <c r="O488" s="30"/>
      <c r="P488" s="30"/>
      <c r="Q488" s="30"/>
      <c r="R488" s="30"/>
      <c r="S488" s="30"/>
      <c r="T488" s="31"/>
      <c r="U488" s="31"/>
    </row>
    <row r="489" spans="2:21" ht="15">
      <c r="B489" s="16"/>
      <c r="C489" s="16"/>
      <c r="D489" s="15"/>
      <c r="E489" s="9"/>
      <c r="F489" s="9"/>
      <c r="G489" s="9"/>
      <c r="H489" s="16"/>
      <c r="I489" s="16"/>
      <c r="J489" s="104"/>
      <c r="K489" s="63"/>
      <c r="L489" s="14"/>
      <c r="M489" s="8"/>
      <c r="N489" s="8"/>
      <c r="O489" s="30"/>
      <c r="P489" s="30"/>
      <c r="Q489" s="30"/>
      <c r="R489" s="30"/>
      <c r="S489" s="30"/>
      <c r="T489" s="31"/>
      <c r="U489" s="31"/>
    </row>
    <row r="490" spans="2:21" ht="15">
      <c r="B490" s="16"/>
      <c r="C490" s="16"/>
      <c r="D490" s="15"/>
      <c r="E490" s="9"/>
      <c r="F490" s="9"/>
      <c r="G490" s="9"/>
      <c r="H490" s="16"/>
      <c r="I490" s="16"/>
      <c r="J490" s="104"/>
      <c r="K490" s="63"/>
      <c r="L490" s="14"/>
      <c r="M490" s="8"/>
      <c r="N490" s="8"/>
      <c r="O490" s="30"/>
      <c r="P490" s="30"/>
      <c r="Q490" s="30"/>
      <c r="R490" s="30"/>
      <c r="S490" s="30"/>
      <c r="T490" s="31"/>
      <c r="U490" s="31"/>
    </row>
    <row r="491" spans="2:21" ht="15">
      <c r="B491" s="16"/>
      <c r="C491" s="16"/>
      <c r="D491" s="15"/>
      <c r="E491" s="9"/>
      <c r="F491" s="9"/>
      <c r="G491" s="9"/>
      <c r="H491" s="16"/>
      <c r="I491" s="16"/>
      <c r="J491" s="104"/>
      <c r="K491" s="63"/>
      <c r="L491" s="14"/>
      <c r="M491" s="8"/>
      <c r="N491" s="8"/>
      <c r="O491" s="30"/>
      <c r="P491" s="30"/>
      <c r="Q491" s="30"/>
      <c r="R491" s="30"/>
      <c r="S491" s="30"/>
      <c r="T491" s="31"/>
      <c r="U491" s="31"/>
    </row>
    <row r="492" spans="2:21" ht="15"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4"/>
      <c r="M492" s="8"/>
      <c r="N492" s="8"/>
      <c r="O492" s="30"/>
      <c r="P492" s="30"/>
      <c r="Q492" s="30"/>
      <c r="R492" s="30"/>
      <c r="S492" s="30"/>
      <c r="T492" s="31"/>
      <c r="U492" s="31"/>
    </row>
    <row r="493" spans="2:21" ht="15"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4"/>
      <c r="M493" s="8"/>
      <c r="N493" s="8"/>
      <c r="O493" s="30"/>
      <c r="P493" s="30"/>
      <c r="Q493" s="30"/>
      <c r="R493" s="30"/>
      <c r="S493" s="30"/>
      <c r="T493" s="31"/>
      <c r="U493" s="31"/>
    </row>
    <row r="494" spans="2:21" ht="15"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4"/>
      <c r="M494" s="8"/>
      <c r="N494" s="8"/>
      <c r="O494" s="30"/>
      <c r="P494" s="30"/>
      <c r="Q494" s="30"/>
      <c r="R494" s="30"/>
      <c r="S494" s="30"/>
      <c r="T494" s="31"/>
      <c r="U494" s="31"/>
    </row>
    <row r="495" spans="2:12" ht="15"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4"/>
    </row>
    <row r="496" spans="2:14" ht="15"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4"/>
      <c r="N496" s="105"/>
    </row>
    <row r="497" spans="2:21" ht="15"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4"/>
      <c r="M497" s="8"/>
      <c r="N497" s="8"/>
      <c r="O497" s="30"/>
      <c r="P497" s="30"/>
      <c r="Q497" s="30"/>
      <c r="R497" s="30"/>
      <c r="S497" s="30"/>
      <c r="T497" s="31"/>
      <c r="U497" s="31"/>
    </row>
    <row r="498" spans="2:18" ht="15"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4"/>
      <c r="M498" s="8"/>
      <c r="N498" s="8"/>
      <c r="O498" s="30"/>
      <c r="P498" s="30"/>
      <c r="Q498" s="30"/>
      <c r="R498" s="30"/>
    </row>
    <row r="499" spans="2:12" ht="15"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4"/>
    </row>
    <row r="507" ht="13.5" customHeight="1"/>
  </sheetData>
  <sheetProtection/>
  <mergeCells count="106">
    <mergeCell ref="F363:K363"/>
    <mergeCell ref="F365:K365"/>
    <mergeCell ref="F367:K367"/>
    <mergeCell ref="F359:K359"/>
    <mergeCell ref="F361:K361"/>
    <mergeCell ref="B5:K5"/>
    <mergeCell ref="B6:K6"/>
    <mergeCell ref="B1:K1"/>
    <mergeCell ref="B2:K2"/>
    <mergeCell ref="B3:K3"/>
    <mergeCell ref="B4:K4"/>
    <mergeCell ref="F56:K56"/>
    <mergeCell ref="F59:K59"/>
    <mergeCell ref="B7:C7"/>
    <mergeCell ref="J7:K7"/>
    <mergeCell ref="B9:K9"/>
    <mergeCell ref="B29:K29"/>
    <mergeCell ref="F38:K38"/>
    <mergeCell ref="F43:K43"/>
    <mergeCell ref="F45:K45"/>
    <mergeCell ref="F47:K47"/>
    <mergeCell ref="F50:K50"/>
    <mergeCell ref="B54:K54"/>
    <mergeCell ref="F115:K115"/>
    <mergeCell ref="F122:K122"/>
    <mergeCell ref="F66:K66"/>
    <mergeCell ref="F68:K68"/>
    <mergeCell ref="F73:K73"/>
    <mergeCell ref="F76:K76"/>
    <mergeCell ref="F85:K85"/>
    <mergeCell ref="F88:K88"/>
    <mergeCell ref="F151:K151"/>
    <mergeCell ref="F154:K154"/>
    <mergeCell ref="F145:K145"/>
    <mergeCell ref="B147:K147"/>
    <mergeCell ref="F143:K143"/>
    <mergeCell ref="F144:K144"/>
    <mergeCell ref="F96:K96"/>
    <mergeCell ref="F99:K99"/>
    <mergeCell ref="B107:K107"/>
    <mergeCell ref="F111:K111"/>
    <mergeCell ref="F140:K140"/>
    <mergeCell ref="F142:K142"/>
    <mergeCell ref="F123:K123"/>
    <mergeCell ref="F125:K125"/>
    <mergeCell ref="F130:K130"/>
    <mergeCell ref="F133:K133"/>
    <mergeCell ref="F203:K203"/>
    <mergeCell ref="F206:K206"/>
    <mergeCell ref="F161:K161"/>
    <mergeCell ref="F164:K164"/>
    <mergeCell ref="F171:K171"/>
    <mergeCell ref="F174:K174"/>
    <mergeCell ref="F179:K179"/>
    <mergeCell ref="F182:K182"/>
    <mergeCell ref="B190:K190"/>
    <mergeCell ref="F194:K194"/>
    <mergeCell ref="F195:K195"/>
    <mergeCell ref="F197:K197"/>
    <mergeCell ref="F255:K255"/>
    <mergeCell ref="F257:K257"/>
    <mergeCell ref="F212:K212"/>
    <mergeCell ref="F216:K216"/>
    <mergeCell ref="F226:K226"/>
    <mergeCell ref="F229:K229"/>
    <mergeCell ref="B236:K236"/>
    <mergeCell ref="F238:K238"/>
    <mergeCell ref="F300:K300"/>
    <mergeCell ref="F285:K285"/>
    <mergeCell ref="F288:K288"/>
    <mergeCell ref="F276:K276"/>
    <mergeCell ref="F278:K278"/>
    <mergeCell ref="F259:K259"/>
    <mergeCell ref="F261:K261"/>
    <mergeCell ref="F263:K263"/>
    <mergeCell ref="B270:K270"/>
    <mergeCell ref="F351:K351"/>
    <mergeCell ref="F353:K353"/>
    <mergeCell ref="F355:K355"/>
    <mergeCell ref="F241:K241"/>
    <mergeCell ref="F245:K245"/>
    <mergeCell ref="F246:K246"/>
    <mergeCell ref="F248:K248"/>
    <mergeCell ref="F272:K272"/>
    <mergeCell ref="F274:K274"/>
    <mergeCell ref="F297:K297"/>
    <mergeCell ref="F340:K340"/>
    <mergeCell ref="B373:K373"/>
    <mergeCell ref="F357:K357"/>
    <mergeCell ref="F377:K377"/>
    <mergeCell ref="B304:K304"/>
    <mergeCell ref="F306:K306"/>
    <mergeCell ref="F308:K308"/>
    <mergeCell ref="B315:K315"/>
    <mergeCell ref="F347:K347"/>
    <mergeCell ref="F349:K349"/>
    <mergeCell ref="B375:K375"/>
    <mergeCell ref="B343:K343"/>
    <mergeCell ref="B345:K345"/>
    <mergeCell ref="F313:K313"/>
    <mergeCell ref="F381:K381"/>
    <mergeCell ref="B341:K341"/>
    <mergeCell ref="B369:K369"/>
    <mergeCell ref="B371:K371"/>
    <mergeCell ref="F372:K372"/>
    <mergeCell ref="B339:K339"/>
  </mergeCells>
  <hyperlinks>
    <hyperlink ref="B2" r:id="rId1" display="http://www.maltavolleyball.org/"/>
  </hyperlinks>
  <printOptions/>
  <pageMargins left="0.12986111111111112" right="0.14027777777777778" top="0.32013888888888886" bottom="0.2298611111111111" header="0.5118055555555555" footer="0.5118055555555555"/>
  <pageSetup horizontalDpi="300" verticalDpi="300"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4:C16"/>
  <sheetViews>
    <sheetView showGridLines="0" zoomScalePageLayoutView="0" workbookViewId="0" topLeftCell="A1">
      <selection activeCell="C15" sqref="C15"/>
    </sheetView>
  </sheetViews>
  <sheetFormatPr defaultColWidth="9.140625" defaultRowHeight="12.75"/>
  <cols>
    <col min="2" max="2" width="10.7109375" style="0" customWidth="1"/>
    <col min="3" max="3" width="30.7109375" style="0" customWidth="1"/>
  </cols>
  <sheetData>
    <row r="4" spans="2:3" ht="12.75">
      <c r="B4" s="180" t="s">
        <v>278</v>
      </c>
      <c r="C4" s="180" t="s">
        <v>279</v>
      </c>
    </row>
    <row r="5" spans="1:3" ht="12.75">
      <c r="A5">
        <v>1</v>
      </c>
      <c r="B5" t="s">
        <v>280</v>
      </c>
      <c r="C5" s="170" t="s">
        <v>281</v>
      </c>
    </row>
    <row r="6" spans="1:3" ht="12.75">
      <c r="A6">
        <v>2</v>
      </c>
      <c r="B6" t="s">
        <v>282</v>
      </c>
      <c r="C6" s="170" t="s">
        <v>283</v>
      </c>
    </row>
    <row r="7" spans="1:3" ht="12.75">
      <c r="A7">
        <v>3</v>
      </c>
      <c r="B7" t="s">
        <v>284</v>
      </c>
      <c r="C7" s="170" t="s">
        <v>283</v>
      </c>
    </row>
    <row r="8" spans="1:3" ht="12.75">
      <c r="A8">
        <v>4</v>
      </c>
      <c r="B8" t="s">
        <v>285</v>
      </c>
      <c r="C8" s="170" t="s">
        <v>286</v>
      </c>
    </row>
    <row r="9" spans="1:3" ht="12.75">
      <c r="A9">
        <v>5</v>
      </c>
      <c r="B9" t="s">
        <v>287</v>
      </c>
      <c r="C9" s="170" t="s">
        <v>286</v>
      </c>
    </row>
    <row r="10" spans="1:3" ht="12.75">
      <c r="A10">
        <v>6</v>
      </c>
      <c r="B10" t="s">
        <v>288</v>
      </c>
      <c r="C10" s="180" t="s">
        <v>289</v>
      </c>
    </row>
    <row r="11" spans="1:3" ht="12.75">
      <c r="A11">
        <v>7</v>
      </c>
      <c r="B11" t="s">
        <v>290</v>
      </c>
      <c r="C11" t="s">
        <v>291</v>
      </c>
    </row>
    <row r="12" spans="1:3" ht="12.75">
      <c r="A12">
        <v>8</v>
      </c>
      <c r="B12" t="s">
        <v>292</v>
      </c>
      <c r="C12" t="s">
        <v>291</v>
      </c>
    </row>
    <row r="13" spans="1:3" ht="12.75">
      <c r="A13">
        <v>9</v>
      </c>
      <c r="B13" t="s">
        <v>293</v>
      </c>
      <c r="C13" t="s">
        <v>294</v>
      </c>
    </row>
    <row r="14" spans="1:3" ht="12.75">
      <c r="A14">
        <v>10</v>
      </c>
      <c r="B14" t="s">
        <v>295</v>
      </c>
      <c r="C14" t="s">
        <v>294</v>
      </c>
    </row>
    <row r="15" spans="1:3" ht="12.75">
      <c r="A15">
        <v>11</v>
      </c>
      <c r="B15" t="s">
        <v>296</v>
      </c>
      <c r="C15" s="181">
        <v>39893</v>
      </c>
    </row>
    <row r="16" spans="1:3" ht="12.75">
      <c r="A16">
        <v>12</v>
      </c>
      <c r="B16" t="s">
        <v>144</v>
      </c>
      <c r="C16" s="170" t="s">
        <v>297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9"/>
  <sheetViews>
    <sheetView showGridLines="0" zoomScalePageLayoutView="0" workbookViewId="0" topLeftCell="A4">
      <selection activeCell="U21" sqref="U21"/>
    </sheetView>
  </sheetViews>
  <sheetFormatPr defaultColWidth="9.140625" defaultRowHeight="12.75"/>
  <cols>
    <col min="1" max="1" width="6.57421875" style="106" customWidth="1"/>
    <col min="2" max="2" width="19.7109375" style="106" customWidth="1"/>
    <col min="3" max="4" width="18.57421875" style="2" customWidth="1"/>
    <col min="5" max="5" width="2.00390625" style="3" customWidth="1"/>
    <col min="6" max="6" width="2.00390625" style="2" customWidth="1"/>
    <col min="7" max="7" width="3.00390625" style="2" customWidth="1"/>
    <col min="8" max="9" width="3.00390625" style="4" customWidth="1"/>
    <col min="10" max="10" width="3.00390625" style="5" customWidth="1"/>
    <col min="11" max="11" width="3.00390625" style="6" customWidth="1"/>
    <col min="12" max="17" width="3.00390625" style="2" customWidth="1"/>
    <col min="18" max="18" width="4.00390625" style="2" customWidth="1"/>
    <col min="19" max="19" width="4.140625" style="9" customWidth="1"/>
    <col min="20" max="20" width="2.00390625" style="4" customWidth="1"/>
    <col min="21" max="21" width="24.140625" style="4" customWidth="1"/>
    <col min="22" max="22" width="5.00390625" style="4" customWidth="1"/>
    <col min="23" max="23" width="4.7109375" style="4" customWidth="1"/>
    <col min="24" max="24" width="4.57421875" style="4" customWidth="1"/>
    <col min="25" max="25" width="4.421875" style="4" customWidth="1"/>
    <col min="26" max="26" width="6.140625" style="4" customWidth="1"/>
    <col min="27" max="27" width="4.7109375" style="4" customWidth="1"/>
    <col min="28" max="28" width="4.57421875" style="4" customWidth="1"/>
    <col min="29" max="29" width="5.140625" style="4" customWidth="1"/>
    <col min="30" max="30" width="4.7109375" style="4" customWidth="1"/>
    <col min="31" max="31" width="5.00390625" style="4" customWidth="1"/>
    <col min="32" max="32" width="5.140625" style="4" customWidth="1"/>
    <col min="33" max="16384" width="9.140625" style="2" customWidth="1"/>
  </cols>
  <sheetData>
    <row r="1" spans="1:32" ht="128.25" customHeight="1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</row>
    <row r="2" spans="1:32" ht="12.75">
      <c r="A2" s="108"/>
      <c r="B2" s="108"/>
      <c r="C2" s="250" t="s">
        <v>74</v>
      </c>
      <c r="D2" s="250"/>
      <c r="E2" s="251"/>
      <c r="F2" s="251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16"/>
      <c r="T2" s="43"/>
      <c r="U2" s="43" t="s">
        <v>75</v>
      </c>
      <c r="V2" s="253" t="s">
        <v>76</v>
      </c>
      <c r="W2" s="253"/>
      <c r="X2" s="253"/>
      <c r="Y2" s="253"/>
      <c r="Z2" s="43" t="s">
        <v>77</v>
      </c>
      <c r="AA2" s="233" t="s">
        <v>78</v>
      </c>
      <c r="AB2" s="233"/>
      <c r="AC2" s="233"/>
      <c r="AD2" s="233" t="s">
        <v>77</v>
      </c>
      <c r="AE2" s="233"/>
      <c r="AF2" s="233"/>
    </row>
    <row r="3" spans="1:32" ht="12.75">
      <c r="A3" s="111" t="s">
        <v>6</v>
      </c>
      <c r="B3" s="111" t="s">
        <v>7</v>
      </c>
      <c r="C3" s="112" t="s">
        <v>8</v>
      </c>
      <c r="D3" s="112" t="s">
        <v>9</v>
      </c>
      <c r="E3" s="247" t="s">
        <v>78</v>
      </c>
      <c r="F3" s="247"/>
      <c r="G3" s="246">
        <v>1</v>
      </c>
      <c r="H3" s="246"/>
      <c r="I3" s="247">
        <v>2</v>
      </c>
      <c r="J3" s="247"/>
      <c r="K3" s="246">
        <v>3</v>
      </c>
      <c r="L3" s="246"/>
      <c r="M3" s="247">
        <v>4</v>
      </c>
      <c r="N3" s="247"/>
      <c r="O3" s="246">
        <v>5</v>
      </c>
      <c r="P3" s="246"/>
      <c r="Q3" s="247" t="s">
        <v>79</v>
      </c>
      <c r="R3" s="247"/>
      <c r="S3" s="16"/>
      <c r="T3" s="24" t="s">
        <v>80</v>
      </c>
      <c r="U3" s="113" t="s">
        <v>81</v>
      </c>
      <c r="V3" s="114" t="s">
        <v>79</v>
      </c>
      <c r="W3" s="24" t="s">
        <v>82</v>
      </c>
      <c r="X3" s="24" t="s">
        <v>83</v>
      </c>
      <c r="Y3" s="46" t="s">
        <v>84</v>
      </c>
      <c r="Z3" s="24" t="s">
        <v>85</v>
      </c>
      <c r="AA3" s="24" t="s">
        <v>82</v>
      </c>
      <c r="AB3" s="115" t="s">
        <v>83</v>
      </c>
      <c r="AC3" s="24" t="s">
        <v>86</v>
      </c>
      <c r="AD3" s="24" t="s">
        <v>82</v>
      </c>
      <c r="AE3" s="115" t="s">
        <v>83</v>
      </c>
      <c r="AF3" s="24" t="s">
        <v>86</v>
      </c>
    </row>
    <row r="4" spans="1:32" ht="12.75">
      <c r="A4" s="116" t="s">
        <v>87</v>
      </c>
      <c r="B4" s="116" t="s">
        <v>88</v>
      </c>
      <c r="C4" s="117" t="s">
        <v>89</v>
      </c>
      <c r="D4" s="117" t="s">
        <v>90</v>
      </c>
      <c r="E4" s="118">
        <f>SUM(IF(G4&gt;H4,1,0))+SUM(IF(I4&gt;J4,1,0))+SUM(IF(K4&gt;L4,1,0))+SUM(IF(M4&gt;N4,1,0))+SUM(IF(O4&gt;P4,1,0))</f>
        <v>3</v>
      </c>
      <c r="F4" s="118">
        <f>SUM(IF(H4&gt;G4,1,0))+SUM(IF(J4&gt;I4,1,0))+SUM(IF(L4&gt;K4,1,0))+SUM(IF(N4&gt;M4,1,0))+SUM(IF(P4&gt;O4,1,0))</f>
        <v>0</v>
      </c>
      <c r="G4" s="119">
        <v>25</v>
      </c>
      <c r="H4" s="119">
        <v>23</v>
      </c>
      <c r="I4" s="118">
        <v>25</v>
      </c>
      <c r="J4" s="118">
        <v>16</v>
      </c>
      <c r="K4" s="119">
        <v>25</v>
      </c>
      <c r="L4" s="119">
        <v>12</v>
      </c>
      <c r="M4" s="118"/>
      <c r="N4" s="118"/>
      <c r="O4" s="119"/>
      <c r="P4" s="119"/>
      <c r="Q4" s="118">
        <f>G4+I4+K4+M4+O4</f>
        <v>75</v>
      </c>
      <c r="R4" s="118">
        <f>H4+J4+L4+N4+P4</f>
        <v>51</v>
      </c>
      <c r="T4" s="25">
        <v>1</v>
      </c>
      <c r="U4" s="24" t="s">
        <v>91</v>
      </c>
      <c r="V4" s="120">
        <f aca="true" t="shared" si="0" ref="V4:V9">W4+X4+Y4</f>
        <v>10</v>
      </c>
      <c r="W4" s="109">
        <f>COUNTIF($E$6,"=3")+COUNTIF($E$12,"=3")+COUNTIF($E$18,"=3")+COUNTIF($F$8,"=3")+COUNTIF($F$15,"=3")+COUNTIF($F$21,"=3")+COUNTIF($F$27,"=3")+COUNTIF($F$33,"=3")+COUNTIF($E$23,"=3")+COUNTIF($E$30,"=3")</f>
        <v>9</v>
      </c>
      <c r="X4" s="109">
        <f>SUM(IF($E$6&lt;$F$6,1,0))+SUM(IF($E$12&lt;$F$12,1,0))+SUM(IF($E$18&lt;$F$18,1,0))+SUM(IF($F$8&lt;$E$8,1,0))+SUM(IF($F$15&lt;$E$15,1,0))+SUM(IF($F$21&lt;$E$21,1,0))+SUM(IF($F$27&lt;$E$27,1,0))+SUM(IF($F$33&lt;$E$33,1,0))+SUM(IF($E$23&lt;$F$23,1,0))+SUM(IF($E$30&lt;$F$30,1,0))-1</f>
        <v>0</v>
      </c>
      <c r="Y4" s="109">
        <v>1</v>
      </c>
      <c r="Z4" s="24">
        <f aca="true" t="shared" si="1" ref="Z4:Z9">(W4*$V$15)+(X4*$V$16)</f>
        <v>27</v>
      </c>
      <c r="AA4" s="109">
        <f>$E$6+$E$12+$E$18+$F$8+$F$15+$F$21+$F$27+$F$33+$E$23+$E$30</f>
        <v>27</v>
      </c>
      <c r="AB4" s="109">
        <f>$F$6+$F$12+$F$18+$E$8+$E$15+$E$21+$E$27+$E$33+$F$23+$F$30</f>
        <v>3</v>
      </c>
      <c r="AC4" s="109">
        <f aca="true" t="shared" si="2" ref="AC4:AC9">IF(AB4=0,"MAX",AA4/AB4)</f>
        <v>9</v>
      </c>
      <c r="AD4" s="109">
        <f>$Q$6+$Q$12+$Q$18+$R$8+$R$15+$R$21+$R$27+$R$33+$Q$23+$Q$30</f>
        <v>678</v>
      </c>
      <c r="AE4" s="109">
        <f>$R$6+$R$12+$R$18+$Q$8+$Q$15+$Q$21+$Q$27+$Q$33+$R$23+$R$30</f>
        <v>506</v>
      </c>
      <c r="AF4" s="109">
        <f aca="true" t="shared" si="3" ref="AF4:AF9">IF(AE4=0,"MAX",AD4/AE4)</f>
        <v>1.3399209486166008</v>
      </c>
    </row>
    <row r="5" spans="1:32" ht="12.75">
      <c r="A5" s="116" t="s">
        <v>92</v>
      </c>
      <c r="B5" s="116" t="s">
        <v>88</v>
      </c>
      <c r="C5" s="109" t="s">
        <v>93</v>
      </c>
      <c r="D5" s="109" t="s">
        <v>94</v>
      </c>
      <c r="E5" s="118">
        <f>SUM(IF(G5&gt;H5,1,0))+SUM(IF(I5&gt;J5,1,0))+SUM(IF(K5&gt;L5,1,0))+SUM(IF(M5&gt;N5,1,0))+SUM(IF(O5&gt;P5,1,0))</f>
        <v>3</v>
      </c>
      <c r="F5" s="118">
        <f aca="true" t="shared" si="4" ref="F5:F39">SUM(IF(H5&gt;G5,1,0))+SUM(IF(J5&gt;I5,1,0))+SUM(IF(L5&gt;K5,1,0))+SUM(IF(N5&gt;M5,1,0))+SUM(IF(P5&gt;O5,1,0))</f>
        <v>0</v>
      </c>
      <c r="G5" s="121">
        <v>25</v>
      </c>
      <c r="H5" s="121">
        <v>1</v>
      </c>
      <c r="I5" s="21">
        <v>25</v>
      </c>
      <c r="J5" s="21">
        <v>15</v>
      </c>
      <c r="K5" s="121">
        <v>25</v>
      </c>
      <c r="L5" s="121">
        <v>9</v>
      </c>
      <c r="M5" s="21"/>
      <c r="N5" s="21"/>
      <c r="O5" s="121"/>
      <c r="P5" s="121"/>
      <c r="Q5" s="21">
        <f aca="true" t="shared" si="5" ref="Q5:Q17">G5+I5+K5+M5+O5</f>
        <v>75</v>
      </c>
      <c r="R5" s="21">
        <f aca="true" t="shared" si="6" ref="R5:R17">H5+J5+L5+N5+P5</f>
        <v>25</v>
      </c>
      <c r="T5" s="24">
        <v>2</v>
      </c>
      <c r="U5" s="122" t="s">
        <v>95</v>
      </c>
      <c r="V5" s="109">
        <f t="shared" si="0"/>
        <v>10</v>
      </c>
      <c r="W5" s="109">
        <f>COUNTIF($E$5,"=3")+COUNTIF($E$7,"=3")+COUNTIF($E$15,"=3")+COUNTIF($F$10,"=3")+COUNTIF($F$17,"=3")+COUNTIF($F$20,"=3")+COUNTIF($F$22,"=3")+COUNTIF($F$30,"=3")+COUNTIF($E$25,"=3")+COUNTIF($E$32,"=3")</f>
        <v>8</v>
      </c>
      <c r="X5" s="109">
        <f>SUM(IF($E$5&lt;$F$5,1,0))+SUM(IF($E$7&lt;$F$7,1,0))+SUM(IF($E$15&lt;F$15,1,0))+SUM(IF($F$10&lt;$E$10,1,0))+SUM(IF($F$17&lt;$E$17,1,0))+SUM(IF($F$20&lt;$E$20,1,0))+SUM(IF($F$22&lt;$E$22,1,0))+SUM(IF($F$30&lt;$E$30,1,0))+SUM(IF($E$25&lt;$F$25,1,0))+SUM(IF($E$42&lt;$F$42,1,0))+SUM(IF($E$32&lt;$F$32,1,0))</f>
        <v>2</v>
      </c>
      <c r="Y5" s="109"/>
      <c r="Z5" s="24">
        <f t="shared" si="1"/>
        <v>26</v>
      </c>
      <c r="AA5" s="123">
        <f>$E$5+$E$7+$E$15+$F$10+$F$17+$F$20+$F$22+$F$30+$E$25+$E$32</f>
        <v>24</v>
      </c>
      <c r="AB5" s="109">
        <f>$F$5+$F$7+$F$15+$E$10+$E$17+$E$20+$E$22+$E$30+$F$25+$F$32</f>
        <v>8</v>
      </c>
      <c r="AC5" s="109">
        <f t="shared" si="2"/>
        <v>3</v>
      </c>
      <c r="AD5" s="109">
        <f>$Q$5+$Q$7+$Q$15+$R$10+$R$17+$R$20+$R$22+$R$30+$Q$25+$Q$32</f>
        <v>753</v>
      </c>
      <c r="AE5" s="109">
        <f>$R$5+$R$7+$R$15+$Q$10+$Q$17+$Q$20+$Q$22+$Q$30+$R$25+$R$32</f>
        <v>574</v>
      </c>
      <c r="AF5" s="109">
        <f t="shared" si="3"/>
        <v>1.3118466898954704</v>
      </c>
    </row>
    <row r="6" spans="1:32" ht="12.75">
      <c r="A6" s="116" t="s">
        <v>96</v>
      </c>
      <c r="B6" s="116" t="s">
        <v>88</v>
      </c>
      <c r="C6" s="109" t="s">
        <v>97</v>
      </c>
      <c r="D6" s="109" t="s">
        <v>98</v>
      </c>
      <c r="E6" s="118">
        <f aca="true" t="shared" si="7" ref="E6:E39">SUM(IF(G6&gt;H6,1,0))+SUM(IF(I6&gt;J6,1,0))+SUM(IF(K6&gt;L6,1,0))+SUM(IF(M6&gt;N6,1,0))+SUM(IF(O6&gt;P6,1,0))</f>
        <v>3</v>
      </c>
      <c r="F6" s="118">
        <f t="shared" si="4"/>
        <v>0</v>
      </c>
      <c r="G6" s="121">
        <v>25</v>
      </c>
      <c r="H6" s="121">
        <v>10</v>
      </c>
      <c r="I6" s="21">
        <v>25</v>
      </c>
      <c r="J6" s="21">
        <v>13</v>
      </c>
      <c r="K6" s="121">
        <v>27</v>
      </c>
      <c r="L6" s="121">
        <v>25</v>
      </c>
      <c r="M6" s="21"/>
      <c r="N6" s="21"/>
      <c r="O6" s="121"/>
      <c r="P6" s="121"/>
      <c r="Q6" s="21">
        <f t="shared" si="5"/>
        <v>77</v>
      </c>
      <c r="R6" s="21">
        <f t="shared" si="6"/>
        <v>48</v>
      </c>
      <c r="T6" s="24">
        <v>3</v>
      </c>
      <c r="U6" s="24" t="s">
        <v>99</v>
      </c>
      <c r="V6" s="109">
        <f t="shared" si="0"/>
        <v>10</v>
      </c>
      <c r="W6" s="109">
        <f>COUNTIF($E$4,"=3")+COUNTIF($E$11,"=3")+COUNTIF($F$7,"=3")+COUNTIF($F$14,"=3")+COUNTIF($F$18,"=3")+COUNTIF($F$19,"=3")+COUNTIF($F$26,"=3")+COUNTIF($E$22,"=3")+COUNTIF($E$29,"=3")+COUNTIF($E$33,"=3")</f>
        <v>6</v>
      </c>
      <c r="X6" s="109">
        <f>SUM(IF($E$4&lt;$F$4,1,0))+SUM(IF($E$11&lt;$F$11,1,0))+SUM(IF($F$7&lt;$E$7,1,0))+SUM(IF($F$14&lt;$E$14,1,0))+SUM(IF($F$18&lt;$E$18,1,0))+SUM(IF($F$19&lt;$E$19,1,0))+SUM(IF($F$26&lt;$E$26,1,0))+SUM(IF($E$22&lt;$F$22,1,0))+SUM(IF($E$29&lt;$F$29,1,0))+SUM(IF($E$33&lt;$F$33,1,0))</f>
        <v>4</v>
      </c>
      <c r="Y6" s="109"/>
      <c r="Z6" s="24">
        <f t="shared" si="1"/>
        <v>22</v>
      </c>
      <c r="AA6" s="109">
        <f>$E$4+$E$11+$F$7+$F$14+$F$18+$F$19+$F$26+$E$22+$E$29+$E$33</f>
        <v>20</v>
      </c>
      <c r="AB6" s="109">
        <f>$F$4+$F$11+$E$7+$E$14+$E$18+$E$19+$E$26+$F$22+$F$29+$F$33</f>
        <v>13</v>
      </c>
      <c r="AC6" s="109">
        <f t="shared" si="2"/>
        <v>1.5384615384615385</v>
      </c>
      <c r="AD6" s="109">
        <f>$Q$4+$Q$11+$R$7+$R$14+$R$18+$R$19+$R$26+$Q$22+$Q$29+$Q$33</f>
        <v>735</v>
      </c>
      <c r="AE6" s="109">
        <f>$R$4+$R$11+$Q$7+$Q$14+$Q$18+$Q$19+$Q$26+$R$22+$R$29+$R$33</f>
        <v>630</v>
      </c>
      <c r="AF6" s="109">
        <f t="shared" si="3"/>
        <v>1.1666666666666667</v>
      </c>
    </row>
    <row r="7" spans="1:32" ht="12.75">
      <c r="A7" s="116" t="s">
        <v>100</v>
      </c>
      <c r="B7" s="116" t="s">
        <v>88</v>
      </c>
      <c r="C7" s="109" t="s">
        <v>93</v>
      </c>
      <c r="D7" s="109" t="s">
        <v>89</v>
      </c>
      <c r="E7" s="118">
        <f t="shared" si="7"/>
        <v>3</v>
      </c>
      <c r="F7" s="118">
        <f t="shared" si="4"/>
        <v>1</v>
      </c>
      <c r="G7" s="121">
        <v>25</v>
      </c>
      <c r="H7" s="121">
        <v>15</v>
      </c>
      <c r="I7" s="21">
        <v>25</v>
      </c>
      <c r="J7" s="21">
        <v>21</v>
      </c>
      <c r="K7" s="121">
        <v>20</v>
      </c>
      <c r="L7" s="121">
        <v>25</v>
      </c>
      <c r="M7" s="21">
        <v>25</v>
      </c>
      <c r="N7" s="21">
        <v>13</v>
      </c>
      <c r="O7" s="121"/>
      <c r="P7" s="121"/>
      <c r="Q7" s="21">
        <f t="shared" si="5"/>
        <v>95</v>
      </c>
      <c r="R7" s="21">
        <f t="shared" si="6"/>
        <v>74</v>
      </c>
      <c r="T7" s="24">
        <v>4</v>
      </c>
      <c r="U7" s="24" t="s">
        <v>101</v>
      </c>
      <c r="V7" s="109">
        <f t="shared" si="0"/>
        <v>10</v>
      </c>
      <c r="W7" s="109">
        <f>COUNTIF($E$10,"=3")+COUNTIF($E$14,"=3")+COUNTIF($E$16,"=3")+COUNTIF($F$6,"=3")+COUNTIF($F$9,"=3")+COUNTIF($F$25,"=3")+COUNTIF($F$29,"=3")+COUNTIF($F$31,"=3")+COUNTIF($E$21,"=3")+COUNTIF($E$24,"=3")</f>
        <v>4</v>
      </c>
      <c r="X7" s="109">
        <f>SUM(IF($E$10&lt;$F$10,1,0))+SUM(IF($E$14&lt;$F$14,1,0))+SUM(IF($E$16&lt;$F$16,1,0))+SUM(IF($F$6&lt;$E$6,1,0))+SUM(IF($F$9&lt;$E$9,1,0))+SUM(IF($F$25&lt;$E$25,1,0))+SUM(IF($F$29&lt;$E$29,1,0))+SUM(IF($F$31&lt;$E$31,1,0))+SUM(IF($E$21&lt;$F$21,1,0))+SUM(IF($E$24&lt;$F$24,1,0))</f>
        <v>6</v>
      </c>
      <c r="Y7" s="109"/>
      <c r="Z7" s="24">
        <f t="shared" si="1"/>
        <v>18</v>
      </c>
      <c r="AA7" s="109">
        <f>$E$10+$E$14+$E$16+$F$6+$F$9+$F$25+$F$29+$F$31+$E$21+$E$24</f>
        <v>13</v>
      </c>
      <c r="AB7" s="109">
        <f>$F$10+$F$14+$F$16+$E$6+$E$9+$E$25+$E$29+$E$31+$F$21+$F$24</f>
        <v>19</v>
      </c>
      <c r="AC7" s="109">
        <f t="shared" si="2"/>
        <v>0.6842105263157895</v>
      </c>
      <c r="AD7" s="109">
        <f>$Q$10+$Q$14+$Q$16+$R$6+$R$9+$R$25+$R$29+$R$31+$Q$21+$Q$24</f>
        <v>664</v>
      </c>
      <c r="AE7" s="109">
        <f>$R$10+$R$14+$R$16+$Q$6+$Q$9+$Q$25+$Q$29+$Q$31+$R$21+$R$24</f>
        <v>691</v>
      </c>
      <c r="AF7" s="109">
        <f t="shared" si="3"/>
        <v>0.9609261939218524</v>
      </c>
    </row>
    <row r="8" spans="1:32" ht="12.75">
      <c r="A8" s="116" t="s">
        <v>102</v>
      </c>
      <c r="B8" s="116" t="s">
        <v>88</v>
      </c>
      <c r="C8" s="109" t="s">
        <v>94</v>
      </c>
      <c r="D8" s="109" t="s">
        <v>97</v>
      </c>
      <c r="E8" s="118">
        <f t="shared" si="7"/>
        <v>0</v>
      </c>
      <c r="F8" s="118">
        <f t="shared" si="4"/>
        <v>3</v>
      </c>
      <c r="G8" s="121">
        <v>11</v>
      </c>
      <c r="H8" s="124">
        <v>25</v>
      </c>
      <c r="I8" s="109">
        <v>8</v>
      </c>
      <c r="J8" s="123">
        <v>25</v>
      </c>
      <c r="K8" s="125">
        <v>7</v>
      </c>
      <c r="L8" s="121">
        <v>25</v>
      </c>
      <c r="M8" s="21"/>
      <c r="N8" s="21"/>
      <c r="O8" s="121"/>
      <c r="P8" s="121"/>
      <c r="Q8" s="21">
        <f t="shared" si="5"/>
        <v>26</v>
      </c>
      <c r="R8" s="21">
        <f t="shared" si="6"/>
        <v>75</v>
      </c>
      <c r="T8" s="24">
        <v>5</v>
      </c>
      <c r="U8" s="126" t="s">
        <v>103</v>
      </c>
      <c r="V8" s="127">
        <f t="shared" si="0"/>
        <v>10</v>
      </c>
      <c r="W8" s="127">
        <f>COUNTIF($E$9,"=3")+COUNTIF($E$17,"=3")+COUNTIF($F$4,"=3")+COUNTIF($F$12,"=3")+COUNTIF($F$13,"=3")+COUNTIF($F$24,"=3")+COUNTIF($F$32,"=3")+COUNTIF($E$19,"=3")+COUNTIF($E$27,"=3")+COUNTIF($E$28,"=3")</f>
        <v>3</v>
      </c>
      <c r="X8" s="127">
        <f>SUM(IF($E$9&lt;$F$9,1,0))+SUM(IF($E$17&lt;$F$17,1,0))+SUM(IF($F$4&lt;$E$4,1,0))+SUM(IF($F$12&lt;$E$12,1,0))+SUM(IF($F$13&lt;$E$13,1,0))+SUM(IF($F$24&lt;$E$24,1,0))+SUM(IF($F$32&lt;$E$32,1,0))+SUM(IF($E$24&lt;$F$24,1,0))+SUM(IF($E$27&lt;$F$27,1,0))+SUM(IF($E$28&lt;$F$28,1,0))+SUM(IF($E$19&lt;$F$19,1,0))</f>
        <v>7</v>
      </c>
      <c r="Y8" s="127"/>
      <c r="Z8" s="126">
        <f t="shared" si="1"/>
        <v>16</v>
      </c>
      <c r="AA8" s="127">
        <f>$E$9+$E$17+$F$4+$F$12+$F$13+$E$19+$F$32+$E$24+$E$27+$E$28</f>
        <v>13</v>
      </c>
      <c r="AB8" s="127">
        <f>$F$9+$F$17+$E$4+$E$12+$E$13+$E$24+$E$32+$F$19+$F$27+$F$28</f>
        <v>21</v>
      </c>
      <c r="AC8" s="127">
        <f t="shared" si="2"/>
        <v>0.6190476190476191</v>
      </c>
      <c r="AD8" s="127">
        <f>$Q$9+$Q$17+$R$4+$R$12+$R$13+$R$24+$R$32+$Q$19+$Q$27+$Q$28</f>
        <v>610</v>
      </c>
      <c r="AE8" s="127">
        <f>$R$9+$R$17+$Q$4+$Q$12+$Q$13+$Q$24+$Q$32+$R$19+$R$27+$R$28</f>
        <v>653</v>
      </c>
      <c r="AF8" s="127">
        <f t="shared" si="3"/>
        <v>0.9341500765696784</v>
      </c>
    </row>
    <row r="9" spans="1:32" ht="12.75">
      <c r="A9" s="116" t="s">
        <v>104</v>
      </c>
      <c r="B9" s="116" t="s">
        <v>88</v>
      </c>
      <c r="C9" s="109" t="s">
        <v>90</v>
      </c>
      <c r="D9" s="109" t="s">
        <v>98</v>
      </c>
      <c r="E9" s="118">
        <f t="shared" si="7"/>
        <v>1</v>
      </c>
      <c r="F9" s="118">
        <f t="shared" si="4"/>
        <v>3</v>
      </c>
      <c r="G9" s="121">
        <v>18</v>
      </c>
      <c r="H9" s="124">
        <v>25</v>
      </c>
      <c r="I9" s="109">
        <v>27</v>
      </c>
      <c r="J9" s="123">
        <v>25</v>
      </c>
      <c r="K9" s="125">
        <v>12</v>
      </c>
      <c r="L9" s="121">
        <v>25</v>
      </c>
      <c r="M9" s="21">
        <v>20</v>
      </c>
      <c r="N9" s="21">
        <v>25</v>
      </c>
      <c r="O9" s="121"/>
      <c r="P9" s="121"/>
      <c r="Q9" s="128">
        <f t="shared" si="5"/>
        <v>77</v>
      </c>
      <c r="R9" s="128">
        <f t="shared" si="6"/>
        <v>100</v>
      </c>
      <c r="T9" s="24">
        <v>6</v>
      </c>
      <c r="U9" s="126" t="s">
        <v>105</v>
      </c>
      <c r="V9" s="127">
        <f t="shared" si="0"/>
        <v>10</v>
      </c>
      <c r="W9" s="127">
        <f>COUNTIF($E$8,"=3")+COUNTIF($E$13,"=3")+COUNTIF($F$5,"=3")+COUNTIF($F$11,"=3")+COUNTIF($F$16,"=3")+COUNTIF($F$23,"=3")+COUNTIF($F$28,"=3")+COUNTIF($E$20,"=3")+COUNTIF($E$26,"=3")+COUNTIF($E$31,"=3")</f>
        <v>0</v>
      </c>
      <c r="X9" s="127">
        <f>SUM(IF($E$8&lt;$F$8,1,0))+SUM(IF($E$13&lt;$F$13,1,0))+SUM(IF($F$5&lt;$E$5,1,0))+SUM(IF($F$11&lt;$E$11,1,0))+SUM(IF($F$16&lt;$E$16,1,0))+SUM(IF($F$23&lt;$E$23,1,0))+SUM(IF($F$28&lt;$E$28,1,0))+SUM(IF($E$20&lt;$F$20,1,0))+SUM(IF($E$26&lt;$F$26,1,0))+SUM(IF($E$31&lt;$F$31,1,0))</f>
        <v>10</v>
      </c>
      <c r="Y9" s="127"/>
      <c r="Z9" s="126">
        <f t="shared" si="1"/>
        <v>10</v>
      </c>
      <c r="AA9" s="127">
        <f>$E$8+$E$13+$F$5+$F$11+$F$16+$F$23+$F$28+$E$20+$E$26+$E$31</f>
        <v>0</v>
      </c>
      <c r="AB9" s="127">
        <f>$F$8+$F$13+$E$5+$E$11+$E$16+$E$23+$E$28+$F$20+$F$26+$F$31</f>
        <v>30</v>
      </c>
      <c r="AC9" s="127">
        <f t="shared" si="2"/>
        <v>0</v>
      </c>
      <c r="AD9" s="127">
        <f>$Q$8+$Q$13+$R$5+$R$11+$R$16+$R$23+$R$28+$Q$20+$Q$26+$Q$31</f>
        <v>364</v>
      </c>
      <c r="AE9" s="127">
        <f>$R$8+$R$13+$Q$5+$Q$11+$Q$16+$Q$23+$Q$28+$R$20+$R$26+$R$31</f>
        <v>750</v>
      </c>
      <c r="AF9" s="127">
        <f t="shared" si="3"/>
        <v>0.48533333333333334</v>
      </c>
    </row>
    <row r="10" spans="1:35" ht="12.75">
      <c r="A10" s="116" t="s">
        <v>106</v>
      </c>
      <c r="B10" s="116" t="s">
        <v>88</v>
      </c>
      <c r="C10" s="109" t="s">
        <v>98</v>
      </c>
      <c r="D10" s="109" t="s">
        <v>93</v>
      </c>
      <c r="E10" s="118">
        <f t="shared" si="7"/>
        <v>0</v>
      </c>
      <c r="F10" s="118">
        <f t="shared" si="4"/>
        <v>3</v>
      </c>
      <c r="G10" s="121">
        <v>17</v>
      </c>
      <c r="H10" s="124">
        <v>25</v>
      </c>
      <c r="I10" s="109">
        <v>21</v>
      </c>
      <c r="J10" s="123">
        <v>25</v>
      </c>
      <c r="K10" s="125">
        <v>22</v>
      </c>
      <c r="L10" s="121">
        <v>25</v>
      </c>
      <c r="M10" s="21"/>
      <c r="N10" s="21"/>
      <c r="O10" s="121"/>
      <c r="P10" s="129"/>
      <c r="Q10" s="21">
        <f t="shared" si="5"/>
        <v>60</v>
      </c>
      <c r="R10" s="21">
        <f t="shared" si="6"/>
        <v>75</v>
      </c>
      <c r="T10" s="16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9"/>
      <c r="AH10" s="9"/>
      <c r="AI10" s="9"/>
    </row>
    <row r="11" spans="1:35" ht="12.75">
      <c r="A11" s="116" t="s">
        <v>107</v>
      </c>
      <c r="B11" s="116" t="s">
        <v>88</v>
      </c>
      <c r="C11" s="109" t="s">
        <v>89</v>
      </c>
      <c r="D11" s="109" t="s">
        <v>94</v>
      </c>
      <c r="E11" s="118">
        <f t="shared" si="7"/>
        <v>3</v>
      </c>
      <c r="F11" s="118">
        <f t="shared" si="4"/>
        <v>0</v>
      </c>
      <c r="G11" s="121">
        <v>25</v>
      </c>
      <c r="H11" s="124">
        <v>10</v>
      </c>
      <c r="I11" s="109">
        <v>25</v>
      </c>
      <c r="J11" s="123">
        <v>12</v>
      </c>
      <c r="K11" s="125">
        <v>25</v>
      </c>
      <c r="L11" s="121">
        <v>15</v>
      </c>
      <c r="M11" s="21"/>
      <c r="N11" s="21"/>
      <c r="O11" s="121"/>
      <c r="P11" s="129"/>
      <c r="Q11" s="21">
        <f t="shared" si="5"/>
        <v>75</v>
      </c>
      <c r="R11" s="21">
        <f t="shared" si="6"/>
        <v>37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9"/>
      <c r="AH11" s="9"/>
      <c r="AI11" s="9"/>
    </row>
    <row r="12" spans="1:18" ht="12.75">
      <c r="A12" s="116" t="s">
        <v>108</v>
      </c>
      <c r="B12" s="116" t="s">
        <v>88</v>
      </c>
      <c r="C12" s="109" t="s">
        <v>97</v>
      </c>
      <c r="D12" s="109" t="s">
        <v>90</v>
      </c>
      <c r="E12" s="118">
        <f t="shared" si="7"/>
        <v>0</v>
      </c>
      <c r="F12" s="118">
        <f t="shared" si="4"/>
        <v>3</v>
      </c>
      <c r="G12" s="121">
        <v>0</v>
      </c>
      <c r="H12" s="124">
        <v>25</v>
      </c>
      <c r="I12" s="109">
        <v>0</v>
      </c>
      <c r="J12" s="123">
        <v>25</v>
      </c>
      <c r="K12" s="125">
        <v>0</v>
      </c>
      <c r="L12" s="121">
        <v>25</v>
      </c>
      <c r="M12" s="21"/>
      <c r="N12" s="21"/>
      <c r="O12" s="121"/>
      <c r="P12" s="121"/>
      <c r="Q12" s="118">
        <f t="shared" si="5"/>
        <v>0</v>
      </c>
      <c r="R12" s="118">
        <f t="shared" si="6"/>
        <v>75</v>
      </c>
    </row>
    <row r="13" spans="1:23" ht="12.75">
      <c r="A13" s="116" t="s">
        <v>109</v>
      </c>
      <c r="B13" s="116" t="s">
        <v>88</v>
      </c>
      <c r="C13" s="109" t="s">
        <v>94</v>
      </c>
      <c r="D13" s="109" t="s">
        <v>90</v>
      </c>
      <c r="E13" s="118">
        <f t="shared" si="7"/>
        <v>0</v>
      </c>
      <c r="F13" s="118">
        <f t="shared" si="4"/>
        <v>3</v>
      </c>
      <c r="G13" s="121">
        <v>18</v>
      </c>
      <c r="H13" s="124">
        <v>25</v>
      </c>
      <c r="I13" s="109">
        <v>21</v>
      </c>
      <c r="J13" s="123">
        <v>25</v>
      </c>
      <c r="K13" s="125">
        <v>24</v>
      </c>
      <c r="L13" s="121">
        <v>25</v>
      </c>
      <c r="M13" s="21"/>
      <c r="N13" s="21"/>
      <c r="O13" s="121"/>
      <c r="P13" s="121"/>
      <c r="Q13" s="21">
        <f t="shared" si="5"/>
        <v>63</v>
      </c>
      <c r="R13" s="21">
        <f t="shared" si="6"/>
        <v>75</v>
      </c>
      <c r="T13" s="100"/>
      <c r="U13" s="100"/>
      <c r="V13" s="100"/>
      <c r="W13" s="100"/>
    </row>
    <row r="14" spans="1:23" ht="12.75">
      <c r="A14" s="116" t="s">
        <v>110</v>
      </c>
      <c r="B14" s="116" t="s">
        <v>88</v>
      </c>
      <c r="C14" s="109" t="s">
        <v>98</v>
      </c>
      <c r="D14" s="109" t="s">
        <v>89</v>
      </c>
      <c r="E14" s="118">
        <f t="shared" si="7"/>
        <v>1</v>
      </c>
      <c r="F14" s="118">
        <f t="shared" si="4"/>
        <v>3</v>
      </c>
      <c r="G14" s="121">
        <v>5</v>
      </c>
      <c r="H14" s="124">
        <v>25</v>
      </c>
      <c r="I14" s="109">
        <v>17</v>
      </c>
      <c r="J14" s="123">
        <v>25</v>
      </c>
      <c r="K14" s="125">
        <v>25</v>
      </c>
      <c r="L14" s="121">
        <v>21</v>
      </c>
      <c r="M14" s="21">
        <v>19</v>
      </c>
      <c r="N14" s="21">
        <v>25</v>
      </c>
      <c r="O14" s="121"/>
      <c r="P14" s="121"/>
      <c r="Q14" s="21">
        <f t="shared" si="5"/>
        <v>66</v>
      </c>
      <c r="R14" s="21">
        <f t="shared" si="6"/>
        <v>96</v>
      </c>
      <c r="T14" s="100"/>
      <c r="U14" s="228" t="s">
        <v>77</v>
      </c>
      <c r="V14" s="228"/>
      <c r="W14" s="100"/>
    </row>
    <row r="15" spans="1:23" ht="12.75">
      <c r="A15" s="116" t="s">
        <v>111</v>
      </c>
      <c r="B15" s="116" t="s">
        <v>88</v>
      </c>
      <c r="C15" s="109" t="s">
        <v>93</v>
      </c>
      <c r="D15" s="109" t="s">
        <v>97</v>
      </c>
      <c r="E15" s="118">
        <f t="shared" si="7"/>
        <v>0</v>
      </c>
      <c r="F15" s="118">
        <f t="shared" si="4"/>
        <v>3</v>
      </c>
      <c r="G15" s="121">
        <v>18</v>
      </c>
      <c r="H15" s="124">
        <v>25</v>
      </c>
      <c r="I15" s="109">
        <v>18</v>
      </c>
      <c r="J15" s="123">
        <v>25</v>
      </c>
      <c r="K15" s="125">
        <v>16</v>
      </c>
      <c r="L15" s="121">
        <v>25</v>
      </c>
      <c r="M15" s="21"/>
      <c r="N15" s="21"/>
      <c r="O15" s="121"/>
      <c r="P15" s="121"/>
      <c r="Q15" s="21">
        <f t="shared" si="5"/>
        <v>52</v>
      </c>
      <c r="R15" s="21">
        <f t="shared" si="6"/>
        <v>75</v>
      </c>
      <c r="T15" s="100"/>
      <c r="U15" s="100" t="s">
        <v>112</v>
      </c>
      <c r="V15" s="100">
        <v>3</v>
      </c>
      <c r="W15" s="100"/>
    </row>
    <row r="16" spans="1:23" ht="12.75">
      <c r="A16" s="116" t="s">
        <v>113</v>
      </c>
      <c r="B16" s="116" t="s">
        <v>88</v>
      </c>
      <c r="C16" s="109" t="s">
        <v>98</v>
      </c>
      <c r="D16" s="109" t="s">
        <v>94</v>
      </c>
      <c r="E16" s="118">
        <f t="shared" si="7"/>
        <v>3</v>
      </c>
      <c r="F16" s="118">
        <f t="shared" si="4"/>
        <v>0</v>
      </c>
      <c r="G16" s="121">
        <v>25</v>
      </c>
      <c r="H16" s="124">
        <v>17</v>
      </c>
      <c r="I16" s="109">
        <v>25</v>
      </c>
      <c r="J16" s="123">
        <v>11</v>
      </c>
      <c r="K16" s="125">
        <v>25</v>
      </c>
      <c r="L16" s="121">
        <v>11</v>
      </c>
      <c r="M16" s="21"/>
      <c r="N16" s="21"/>
      <c r="O16" s="121"/>
      <c r="P16" s="121"/>
      <c r="Q16" s="21">
        <f t="shared" si="5"/>
        <v>75</v>
      </c>
      <c r="R16" s="21">
        <f t="shared" si="6"/>
        <v>39</v>
      </c>
      <c r="T16" s="100"/>
      <c r="U16" s="100" t="s">
        <v>83</v>
      </c>
      <c r="V16" s="100">
        <v>1</v>
      </c>
      <c r="W16" s="100"/>
    </row>
    <row r="17" spans="1:23" ht="12.75">
      <c r="A17" s="116" t="s">
        <v>114</v>
      </c>
      <c r="B17" s="116" t="s">
        <v>88</v>
      </c>
      <c r="C17" s="117" t="s">
        <v>90</v>
      </c>
      <c r="D17" s="117" t="s">
        <v>93</v>
      </c>
      <c r="E17" s="131">
        <f t="shared" si="7"/>
        <v>0</v>
      </c>
      <c r="F17" s="131">
        <f t="shared" si="4"/>
        <v>3</v>
      </c>
      <c r="G17" s="121">
        <v>18</v>
      </c>
      <c r="H17" s="124">
        <v>25</v>
      </c>
      <c r="I17" s="109">
        <v>12</v>
      </c>
      <c r="J17" s="123">
        <v>25</v>
      </c>
      <c r="K17" s="125">
        <v>15</v>
      </c>
      <c r="L17" s="121">
        <v>25</v>
      </c>
      <c r="M17" s="21"/>
      <c r="N17" s="21"/>
      <c r="O17" s="121"/>
      <c r="P17" s="121"/>
      <c r="Q17" s="21">
        <f t="shared" si="5"/>
        <v>45</v>
      </c>
      <c r="R17" s="21">
        <f t="shared" si="6"/>
        <v>75</v>
      </c>
      <c r="T17" s="100"/>
      <c r="U17" s="100" t="s">
        <v>115</v>
      </c>
      <c r="V17" s="100">
        <v>0</v>
      </c>
      <c r="W17" s="100"/>
    </row>
    <row r="18" spans="1:23" ht="12.75">
      <c r="A18" s="132" t="s">
        <v>116</v>
      </c>
      <c r="B18" s="132" t="s">
        <v>88</v>
      </c>
      <c r="C18" s="133" t="s">
        <v>97</v>
      </c>
      <c r="D18" s="134" t="s">
        <v>89</v>
      </c>
      <c r="E18" s="135">
        <f t="shared" si="7"/>
        <v>3</v>
      </c>
      <c r="F18" s="135">
        <f t="shared" si="4"/>
        <v>0</v>
      </c>
      <c r="G18" s="136">
        <v>25</v>
      </c>
      <c r="H18" s="137">
        <v>14</v>
      </c>
      <c r="I18" s="133">
        <v>25</v>
      </c>
      <c r="J18" s="138">
        <v>22</v>
      </c>
      <c r="K18" s="139">
        <v>25</v>
      </c>
      <c r="L18" s="140">
        <v>16</v>
      </c>
      <c r="M18" s="135"/>
      <c r="N18" s="135"/>
      <c r="O18" s="140"/>
      <c r="P18" s="140"/>
      <c r="Q18" s="135">
        <f aca="true" t="shared" si="8" ref="Q18:Q33">G18+I18+K18+M18+O18</f>
        <v>75</v>
      </c>
      <c r="R18" s="135">
        <f aca="true" t="shared" si="9" ref="R18:R33">H18+J18+L18+N18+P18</f>
        <v>52</v>
      </c>
      <c r="T18" s="100"/>
      <c r="U18" s="100"/>
      <c r="V18" s="100"/>
      <c r="W18" s="100"/>
    </row>
    <row r="19" spans="1:32" ht="12.75">
      <c r="A19" s="116" t="s">
        <v>117</v>
      </c>
      <c r="B19" s="116" t="s">
        <v>88</v>
      </c>
      <c r="C19" s="117" t="s">
        <v>90</v>
      </c>
      <c r="D19" s="117" t="s">
        <v>89</v>
      </c>
      <c r="E19" s="118">
        <f t="shared" si="7"/>
        <v>0</v>
      </c>
      <c r="F19" s="118">
        <f t="shared" si="4"/>
        <v>3</v>
      </c>
      <c r="G19" s="119">
        <v>11</v>
      </c>
      <c r="H19" s="141">
        <v>25</v>
      </c>
      <c r="I19" s="117">
        <v>11</v>
      </c>
      <c r="J19" s="142">
        <v>25</v>
      </c>
      <c r="K19" s="143">
        <v>23</v>
      </c>
      <c r="L19" s="119">
        <v>25</v>
      </c>
      <c r="M19" s="118"/>
      <c r="N19" s="118"/>
      <c r="O19" s="119"/>
      <c r="P19" s="119"/>
      <c r="Q19" s="118">
        <f t="shared" si="8"/>
        <v>45</v>
      </c>
      <c r="R19" s="118">
        <f t="shared" si="9"/>
        <v>75</v>
      </c>
      <c r="T19" s="144"/>
      <c r="U19" s="144" t="s">
        <v>118</v>
      </c>
      <c r="V19" s="245" t="s">
        <v>76</v>
      </c>
      <c r="W19" s="245"/>
      <c r="X19" s="245"/>
      <c r="Y19" s="245"/>
      <c r="Z19" s="144" t="s">
        <v>77</v>
      </c>
      <c r="AA19" s="248" t="s">
        <v>78</v>
      </c>
      <c r="AB19" s="248"/>
      <c r="AC19" s="248"/>
      <c r="AD19" s="248" t="s">
        <v>77</v>
      </c>
      <c r="AE19" s="248"/>
      <c r="AF19" s="248"/>
    </row>
    <row r="20" spans="1:32" ht="12.75">
      <c r="A20" s="116" t="s">
        <v>119</v>
      </c>
      <c r="B20" s="116" t="s">
        <v>88</v>
      </c>
      <c r="C20" s="109" t="s">
        <v>94</v>
      </c>
      <c r="D20" s="109" t="s">
        <v>93</v>
      </c>
      <c r="E20" s="21">
        <f t="shared" si="7"/>
        <v>0</v>
      </c>
      <c r="F20" s="21">
        <f t="shared" si="4"/>
        <v>3</v>
      </c>
      <c r="G20" s="121">
        <v>16</v>
      </c>
      <c r="H20" s="124">
        <v>25</v>
      </c>
      <c r="I20" s="109">
        <v>18</v>
      </c>
      <c r="J20" s="123">
        <v>25</v>
      </c>
      <c r="K20" s="125">
        <v>13</v>
      </c>
      <c r="L20" s="121">
        <v>25</v>
      </c>
      <c r="M20" s="21"/>
      <c r="N20" s="21"/>
      <c r="O20" s="121"/>
      <c r="P20" s="121"/>
      <c r="Q20" s="21">
        <f t="shared" si="8"/>
        <v>47</v>
      </c>
      <c r="R20" s="21">
        <f t="shared" si="9"/>
        <v>75</v>
      </c>
      <c r="T20" s="24" t="s">
        <v>80</v>
      </c>
      <c r="U20" s="24" t="s">
        <v>81</v>
      </c>
      <c r="V20" s="114" t="s">
        <v>79</v>
      </c>
      <c r="W20" s="24" t="s">
        <v>82</v>
      </c>
      <c r="X20" s="24" t="s">
        <v>83</v>
      </c>
      <c r="Y20" s="46" t="s">
        <v>84</v>
      </c>
      <c r="Z20" s="24" t="s">
        <v>85</v>
      </c>
      <c r="AA20" s="24" t="s">
        <v>82</v>
      </c>
      <c r="AB20" s="115" t="s">
        <v>83</v>
      </c>
      <c r="AC20" s="24" t="s">
        <v>86</v>
      </c>
      <c r="AD20" s="24" t="s">
        <v>82</v>
      </c>
      <c r="AE20" s="115" t="s">
        <v>83</v>
      </c>
      <c r="AF20" s="24" t="s">
        <v>86</v>
      </c>
    </row>
    <row r="21" spans="1:32" ht="12.75">
      <c r="A21" s="116" t="s">
        <v>120</v>
      </c>
      <c r="B21" s="116" t="s">
        <v>88</v>
      </c>
      <c r="C21" s="109" t="s">
        <v>98</v>
      </c>
      <c r="D21" s="109" t="s">
        <v>97</v>
      </c>
      <c r="E21" s="21">
        <f t="shared" si="7"/>
        <v>0</v>
      </c>
      <c r="F21" s="21">
        <f t="shared" si="4"/>
        <v>3</v>
      </c>
      <c r="G21" s="121">
        <v>12</v>
      </c>
      <c r="H21" s="124">
        <v>25</v>
      </c>
      <c r="I21" s="109">
        <v>24</v>
      </c>
      <c r="J21" s="123">
        <v>26</v>
      </c>
      <c r="K21" s="125">
        <v>14</v>
      </c>
      <c r="L21" s="121">
        <v>25</v>
      </c>
      <c r="M21" s="21"/>
      <c r="N21" s="21"/>
      <c r="O21" s="121"/>
      <c r="P21" s="121"/>
      <c r="Q21" s="21">
        <f t="shared" si="8"/>
        <v>50</v>
      </c>
      <c r="R21" s="21">
        <f t="shared" si="9"/>
        <v>76</v>
      </c>
      <c r="T21" s="24">
        <v>1</v>
      </c>
      <c r="U21" s="188" t="s">
        <v>91</v>
      </c>
      <c r="V21" s="127">
        <f aca="true" t="shared" si="10" ref="V21:V26">W21+X21+Y21</f>
        <v>2</v>
      </c>
      <c r="W21" s="109">
        <f>COUNTIF($E$38,"=3")+COUNTIF($F$39,"=3")</f>
        <v>2</v>
      </c>
      <c r="X21" s="109">
        <f>IF($E$38&lt;$F$38,1,0)+IF($F$39&lt;$E$39,1,0)</f>
        <v>0</v>
      </c>
      <c r="Y21" s="109"/>
      <c r="Z21" s="24">
        <f>(W21*$V$15)+(X21*$V$16)+13</f>
        <v>19</v>
      </c>
      <c r="AA21" s="109">
        <f>$E$38+$F$39</f>
        <v>6</v>
      </c>
      <c r="AB21" s="109">
        <f>$F$38+$E$39</f>
        <v>1</v>
      </c>
      <c r="AC21" s="109">
        <f aca="true" t="shared" si="11" ref="AC21:AC26">IF(AB21=0,"MAX",AA21/AB21)</f>
        <v>6</v>
      </c>
      <c r="AD21" s="109">
        <f>$Q$38+$R$39</f>
        <v>173</v>
      </c>
      <c r="AE21" s="109">
        <f>$R$38+$Q$39</f>
        <v>120</v>
      </c>
      <c r="AF21" s="109">
        <f aca="true" t="shared" si="12" ref="AF21:AF26">IF(AE21=0,"MAX",AD21/AE21)</f>
        <v>1.4416666666666667</v>
      </c>
    </row>
    <row r="22" spans="1:32" ht="12.75">
      <c r="A22" s="116" t="s">
        <v>121</v>
      </c>
      <c r="B22" s="116" t="s">
        <v>88</v>
      </c>
      <c r="C22" s="109" t="s">
        <v>89</v>
      </c>
      <c r="D22" s="109" t="s">
        <v>93</v>
      </c>
      <c r="E22" s="21">
        <f t="shared" si="7"/>
        <v>1</v>
      </c>
      <c r="F22" s="21">
        <f t="shared" si="4"/>
        <v>3</v>
      </c>
      <c r="G22" s="121">
        <v>14</v>
      </c>
      <c r="H22" s="124">
        <v>25</v>
      </c>
      <c r="I22" s="109">
        <v>23</v>
      </c>
      <c r="J22" s="123">
        <v>25</v>
      </c>
      <c r="K22" s="125">
        <v>25</v>
      </c>
      <c r="L22" s="121">
        <v>23</v>
      </c>
      <c r="M22" s="21">
        <v>17</v>
      </c>
      <c r="N22" s="21">
        <v>25</v>
      </c>
      <c r="O22" s="121"/>
      <c r="P22" s="121"/>
      <c r="Q22" s="21">
        <f t="shared" si="8"/>
        <v>79</v>
      </c>
      <c r="R22" s="21">
        <f t="shared" si="9"/>
        <v>98</v>
      </c>
      <c r="T22" s="113">
        <v>2</v>
      </c>
      <c r="U22" s="146" t="s">
        <v>95</v>
      </c>
      <c r="V22" s="127">
        <f t="shared" si="10"/>
        <v>2</v>
      </c>
      <c r="W22" s="109">
        <f>COUNTIF($F$37,"=3")+COUNTIF($E$39,"=3")</f>
        <v>1</v>
      </c>
      <c r="X22" s="109">
        <f>IF($F$37&lt;$E$37,1,0)+IF($E$39&lt;$F$39,1,0)</f>
        <v>1</v>
      </c>
      <c r="Y22" s="147"/>
      <c r="Z22" s="113">
        <f>(W22*$V$15)+(X22*$V$16)+($Z$5/2)</f>
        <v>17</v>
      </c>
      <c r="AA22" s="109">
        <f>$E$38+$F$39</f>
        <v>6</v>
      </c>
      <c r="AB22" s="109">
        <f>$F$38+$E$39</f>
        <v>1</v>
      </c>
      <c r="AC22" s="147">
        <f t="shared" si="11"/>
        <v>6</v>
      </c>
      <c r="AD22" s="147">
        <f>$R$37+$Q$39</f>
        <v>128</v>
      </c>
      <c r="AE22" s="147">
        <f>$Q$37+$R$39</f>
        <v>122</v>
      </c>
      <c r="AF22" s="147">
        <f t="shared" si="12"/>
        <v>1.0491803278688525</v>
      </c>
    </row>
    <row r="23" spans="1:32" ht="12.75">
      <c r="A23" s="116" t="s">
        <v>122</v>
      </c>
      <c r="B23" s="116" t="s">
        <v>88</v>
      </c>
      <c r="C23" s="109" t="s">
        <v>97</v>
      </c>
      <c r="D23" s="109" t="s">
        <v>94</v>
      </c>
      <c r="E23" s="21">
        <f t="shared" si="7"/>
        <v>3</v>
      </c>
      <c r="F23" s="21">
        <f t="shared" si="4"/>
        <v>0</v>
      </c>
      <c r="G23" s="121">
        <v>25</v>
      </c>
      <c r="H23" s="124">
        <v>7</v>
      </c>
      <c r="I23" s="109">
        <v>25</v>
      </c>
      <c r="J23" s="123">
        <v>13</v>
      </c>
      <c r="K23" s="125">
        <v>25</v>
      </c>
      <c r="L23" s="121">
        <v>13</v>
      </c>
      <c r="M23" s="21"/>
      <c r="N23" s="21"/>
      <c r="O23" s="121"/>
      <c r="P23" s="121"/>
      <c r="Q23" s="21">
        <f t="shared" si="8"/>
        <v>75</v>
      </c>
      <c r="R23" s="21">
        <f t="shared" si="9"/>
        <v>33</v>
      </c>
      <c r="T23" s="112">
        <v>3</v>
      </c>
      <c r="U23" s="112" t="s">
        <v>99</v>
      </c>
      <c r="V23" s="148">
        <f t="shared" si="10"/>
        <v>2</v>
      </c>
      <c r="W23" s="133">
        <f>COUNTIF($E$37,"=3")+COUNTIF($F$38,"=3")</f>
        <v>0</v>
      </c>
      <c r="X23" s="133">
        <f>IF($E$37&lt;$F$37,1,0)+IF($F$38&lt;$E$38,1,0)</f>
        <v>2</v>
      </c>
      <c r="Y23" s="133"/>
      <c r="Z23" s="112">
        <f>(W23*$V$15)+(X23*$V$16)+($Z$6/2)</f>
        <v>13</v>
      </c>
      <c r="AA23" s="133">
        <f>$E$37+$F$38</f>
        <v>1</v>
      </c>
      <c r="AB23" s="133">
        <f>$F$37+$E$38</f>
        <v>6</v>
      </c>
      <c r="AC23" s="133">
        <f t="shared" si="11"/>
        <v>0.16666666666666666</v>
      </c>
      <c r="AD23" s="133">
        <f>$Q$37+$R$38</f>
        <v>114</v>
      </c>
      <c r="AE23" s="133">
        <f>$R$37+$Q$38</f>
        <v>173</v>
      </c>
      <c r="AF23" s="133">
        <f t="shared" si="12"/>
        <v>0.6589595375722543</v>
      </c>
    </row>
    <row r="24" spans="1:32" ht="12.75">
      <c r="A24" s="116" t="s">
        <v>123</v>
      </c>
      <c r="B24" s="116" t="s">
        <v>88</v>
      </c>
      <c r="C24" s="109" t="s">
        <v>98</v>
      </c>
      <c r="D24" s="109" t="s">
        <v>90</v>
      </c>
      <c r="E24" s="21">
        <f t="shared" si="7"/>
        <v>3</v>
      </c>
      <c r="F24" s="21">
        <f t="shared" si="4"/>
        <v>0</v>
      </c>
      <c r="G24" s="121">
        <v>25</v>
      </c>
      <c r="H24" s="124">
        <v>20</v>
      </c>
      <c r="I24" s="109">
        <v>25</v>
      </c>
      <c r="J24" s="123">
        <v>21</v>
      </c>
      <c r="K24" s="125">
        <v>30</v>
      </c>
      <c r="L24" s="121">
        <v>28</v>
      </c>
      <c r="M24" s="21"/>
      <c r="N24" s="21"/>
      <c r="O24" s="121"/>
      <c r="P24" s="121"/>
      <c r="Q24" s="21">
        <f t="shared" si="8"/>
        <v>80</v>
      </c>
      <c r="R24" s="21">
        <f t="shared" si="9"/>
        <v>69</v>
      </c>
      <c r="T24" s="122">
        <v>4</v>
      </c>
      <c r="U24" s="122" t="s">
        <v>101</v>
      </c>
      <c r="V24" s="149">
        <f t="shared" si="10"/>
        <v>2</v>
      </c>
      <c r="W24" s="150">
        <f>COUNTIF($F$34,"=3")+COUNTIF($E$35,"=3")</f>
        <v>2</v>
      </c>
      <c r="X24" s="117">
        <f>IF($F$34&lt;$E$34,1,0)+IF($E$35&lt;$F$35,1,0)</f>
        <v>0</v>
      </c>
      <c r="Y24" s="151"/>
      <c r="Z24" s="122">
        <f>(W24*$V$15)+(X24*$V$16)+($Z$7/2)</f>
        <v>15</v>
      </c>
      <c r="AA24" s="117">
        <f>$F$34+$E$35</f>
        <v>6</v>
      </c>
      <c r="AB24" s="117">
        <f>$E$34+$F$35</f>
        <v>0</v>
      </c>
      <c r="AC24" s="117" t="str">
        <f t="shared" si="11"/>
        <v>MAX</v>
      </c>
      <c r="AD24" s="117">
        <f>$R$34+$Q$35</f>
        <v>150</v>
      </c>
      <c r="AE24" s="117">
        <f>$Q$34+$R$35</f>
        <v>86</v>
      </c>
      <c r="AF24" s="117">
        <f t="shared" si="12"/>
        <v>1.744186046511628</v>
      </c>
    </row>
    <row r="25" spans="1:32" ht="12.75">
      <c r="A25" s="116" t="s">
        <v>124</v>
      </c>
      <c r="B25" s="116" t="s">
        <v>88</v>
      </c>
      <c r="C25" s="109" t="s">
        <v>93</v>
      </c>
      <c r="D25" s="109" t="s">
        <v>98</v>
      </c>
      <c r="E25" s="21">
        <f t="shared" si="7"/>
        <v>3</v>
      </c>
      <c r="F25" s="21">
        <f t="shared" si="4"/>
        <v>0</v>
      </c>
      <c r="G25" s="121">
        <v>25</v>
      </c>
      <c r="H25" s="124">
        <v>18</v>
      </c>
      <c r="I25" s="109">
        <v>25</v>
      </c>
      <c r="J25" s="123">
        <v>21</v>
      </c>
      <c r="K25" s="125">
        <v>25</v>
      </c>
      <c r="L25" s="121">
        <v>11</v>
      </c>
      <c r="M25" s="21"/>
      <c r="N25" s="21"/>
      <c r="O25" s="121"/>
      <c r="P25" s="121"/>
      <c r="Q25" s="21">
        <f t="shared" si="8"/>
        <v>75</v>
      </c>
      <c r="R25" s="21">
        <f t="shared" si="9"/>
        <v>50</v>
      </c>
      <c r="T25" s="24">
        <v>5</v>
      </c>
      <c r="U25" s="126" t="s">
        <v>103</v>
      </c>
      <c r="V25" s="127">
        <f t="shared" si="10"/>
        <v>2</v>
      </c>
      <c r="W25" s="109">
        <f>COUNTIF($F$35,"=3")+COUNTIF($E$36,"=3")</f>
        <v>1</v>
      </c>
      <c r="X25" s="117">
        <f>IF($F$35&lt;$E$35,1,0)+IF($E$36&lt;$F$36,1,0)</f>
        <v>1</v>
      </c>
      <c r="Y25" s="127"/>
      <c r="Z25" s="24">
        <f>(W25*$V$15)+(X25*$V$16)+($Z$8/2)</f>
        <v>12</v>
      </c>
      <c r="AA25" s="127">
        <f>$F$35+$E$36</f>
        <v>3</v>
      </c>
      <c r="AB25" s="127">
        <f>$E$35+$F$36</f>
        <v>3</v>
      </c>
      <c r="AC25" s="109">
        <f t="shared" si="11"/>
        <v>1</v>
      </c>
      <c r="AD25" s="127">
        <f>$R$35+$Q$36</f>
        <v>123</v>
      </c>
      <c r="AE25" s="127">
        <f>$Q$35+$R$36</f>
        <v>123</v>
      </c>
      <c r="AF25" s="109">
        <f t="shared" si="12"/>
        <v>1</v>
      </c>
    </row>
    <row r="26" spans="1:32" ht="12.75">
      <c r="A26" s="116" t="s">
        <v>125</v>
      </c>
      <c r="B26" s="116" t="s">
        <v>88</v>
      </c>
      <c r="C26" s="109" t="s">
        <v>94</v>
      </c>
      <c r="D26" s="109" t="s">
        <v>89</v>
      </c>
      <c r="E26" s="21">
        <f t="shared" si="7"/>
        <v>0</v>
      </c>
      <c r="F26" s="21">
        <f t="shared" si="4"/>
        <v>3</v>
      </c>
      <c r="G26" s="121">
        <v>10</v>
      </c>
      <c r="H26" s="124">
        <v>25</v>
      </c>
      <c r="I26" s="109">
        <v>8</v>
      </c>
      <c r="J26" s="123">
        <v>25</v>
      </c>
      <c r="K26" s="125">
        <v>10</v>
      </c>
      <c r="L26" s="121">
        <v>25</v>
      </c>
      <c r="M26" s="21"/>
      <c r="N26" s="21"/>
      <c r="O26" s="121"/>
      <c r="P26" s="121"/>
      <c r="Q26" s="21">
        <f t="shared" si="8"/>
        <v>28</v>
      </c>
      <c r="R26" s="21">
        <f t="shared" si="9"/>
        <v>75</v>
      </c>
      <c r="T26" s="24">
        <v>6</v>
      </c>
      <c r="U26" s="126" t="s">
        <v>105</v>
      </c>
      <c r="V26" s="127">
        <f t="shared" si="10"/>
        <v>2</v>
      </c>
      <c r="W26" s="109">
        <f>COUNTIF($E$34,"=3")+COUNTIF($F$36,"=3")</f>
        <v>0</v>
      </c>
      <c r="X26" s="109">
        <f>IF($E$34&lt;$F$34,1,0)+IF($F$36&lt;$E$36,1,0)</f>
        <v>2</v>
      </c>
      <c r="Y26" s="127"/>
      <c r="Z26" s="24">
        <f>(W26*$V$15)+(X26*$V$16)+($Z$9/2)</f>
        <v>7</v>
      </c>
      <c r="AA26" s="127">
        <f>$E$34+$F$36</f>
        <v>0</v>
      </c>
      <c r="AB26" s="127">
        <f>$F$34+$E$36</f>
        <v>6</v>
      </c>
      <c r="AC26" s="109">
        <f t="shared" si="11"/>
        <v>0</v>
      </c>
      <c r="AD26" s="127">
        <f>$Q$34+$R$36</f>
        <v>86</v>
      </c>
      <c r="AE26" s="127">
        <f>$R$34+$Q$36</f>
        <v>150</v>
      </c>
      <c r="AF26" s="109">
        <f t="shared" si="12"/>
        <v>0.5733333333333334</v>
      </c>
    </row>
    <row r="27" spans="1:18" ht="12.75">
      <c r="A27" s="116" t="s">
        <v>126</v>
      </c>
      <c r="B27" s="116" t="s">
        <v>88</v>
      </c>
      <c r="C27" s="109" t="s">
        <v>90</v>
      </c>
      <c r="D27" s="109" t="s">
        <v>97</v>
      </c>
      <c r="E27" s="21">
        <f t="shared" si="7"/>
        <v>0</v>
      </c>
      <c r="F27" s="21">
        <f t="shared" si="4"/>
        <v>3</v>
      </c>
      <c r="G27" s="121">
        <v>17</v>
      </c>
      <c r="H27" s="124">
        <v>25</v>
      </c>
      <c r="I27" s="109">
        <v>17</v>
      </c>
      <c r="J27" s="123">
        <v>25</v>
      </c>
      <c r="K27" s="125">
        <v>20</v>
      </c>
      <c r="L27" s="121">
        <v>25</v>
      </c>
      <c r="M27" s="21"/>
      <c r="N27" s="21"/>
      <c r="O27" s="121"/>
      <c r="P27" s="121"/>
      <c r="Q27" s="21">
        <f t="shared" si="8"/>
        <v>54</v>
      </c>
      <c r="R27" s="21">
        <f t="shared" si="9"/>
        <v>75</v>
      </c>
    </row>
    <row r="28" spans="1:18" ht="12.75">
      <c r="A28" s="116" t="s">
        <v>127</v>
      </c>
      <c r="B28" s="116" t="s">
        <v>88</v>
      </c>
      <c r="C28" s="109" t="s">
        <v>90</v>
      </c>
      <c r="D28" s="109" t="s">
        <v>94</v>
      </c>
      <c r="E28" s="21">
        <f t="shared" si="7"/>
        <v>3</v>
      </c>
      <c r="F28" s="21">
        <f t="shared" si="4"/>
        <v>0</v>
      </c>
      <c r="G28" s="121">
        <v>25</v>
      </c>
      <c r="H28" s="124">
        <v>4</v>
      </c>
      <c r="I28" s="109">
        <v>25</v>
      </c>
      <c r="J28" s="123">
        <v>15</v>
      </c>
      <c r="K28" s="125">
        <v>25</v>
      </c>
      <c r="L28" s="121">
        <v>15</v>
      </c>
      <c r="M28" s="21"/>
      <c r="N28" s="21"/>
      <c r="O28" s="121"/>
      <c r="P28" s="121"/>
      <c r="Q28" s="21">
        <f t="shared" si="8"/>
        <v>75</v>
      </c>
      <c r="R28" s="21">
        <f t="shared" si="9"/>
        <v>34</v>
      </c>
    </row>
    <row r="29" spans="1:18" ht="12.75">
      <c r="A29" s="116" t="s">
        <v>128</v>
      </c>
      <c r="B29" s="116" t="s">
        <v>88</v>
      </c>
      <c r="C29" s="109" t="s">
        <v>89</v>
      </c>
      <c r="D29" s="109" t="s">
        <v>98</v>
      </c>
      <c r="E29" s="21">
        <f t="shared" si="7"/>
        <v>3</v>
      </c>
      <c r="F29" s="21">
        <f t="shared" si="4"/>
        <v>0</v>
      </c>
      <c r="G29" s="121">
        <v>25</v>
      </c>
      <c r="H29" s="124">
        <v>15</v>
      </c>
      <c r="I29" s="109">
        <v>25</v>
      </c>
      <c r="J29" s="123">
        <v>22</v>
      </c>
      <c r="K29" s="125">
        <v>25</v>
      </c>
      <c r="L29" s="121">
        <v>23</v>
      </c>
      <c r="M29" s="21"/>
      <c r="N29" s="21"/>
      <c r="O29" s="121"/>
      <c r="P29" s="121"/>
      <c r="Q29" s="21">
        <f t="shared" si="8"/>
        <v>75</v>
      </c>
      <c r="R29" s="21">
        <f t="shared" si="9"/>
        <v>60</v>
      </c>
    </row>
    <row r="30" spans="1:18" ht="12.75">
      <c r="A30" s="116" t="s">
        <v>129</v>
      </c>
      <c r="B30" s="116" t="s">
        <v>88</v>
      </c>
      <c r="C30" s="109" t="s">
        <v>97</v>
      </c>
      <c r="D30" s="109" t="s">
        <v>93</v>
      </c>
      <c r="E30" s="21">
        <f t="shared" si="7"/>
        <v>3</v>
      </c>
      <c r="F30" s="21">
        <f t="shared" si="4"/>
        <v>0</v>
      </c>
      <c r="G30" s="121">
        <v>25</v>
      </c>
      <c r="H30" s="124">
        <v>17</v>
      </c>
      <c r="I30" s="109">
        <v>25</v>
      </c>
      <c r="J30" s="123">
        <v>18</v>
      </c>
      <c r="K30" s="125">
        <v>25</v>
      </c>
      <c r="L30" s="121">
        <v>22</v>
      </c>
      <c r="M30" s="21"/>
      <c r="N30" s="21"/>
      <c r="O30" s="121"/>
      <c r="P30" s="121"/>
      <c r="Q30" s="21">
        <f t="shared" si="8"/>
        <v>75</v>
      </c>
      <c r="R30" s="21">
        <f t="shared" si="9"/>
        <v>57</v>
      </c>
    </row>
    <row r="31" spans="1:18" ht="12.75">
      <c r="A31" s="116" t="s">
        <v>130</v>
      </c>
      <c r="B31" s="116" t="s">
        <v>88</v>
      </c>
      <c r="C31" s="109" t="s">
        <v>94</v>
      </c>
      <c r="D31" s="109" t="s">
        <v>98</v>
      </c>
      <c r="E31" s="21">
        <f t="shared" si="7"/>
        <v>0</v>
      </c>
      <c r="F31" s="21">
        <f t="shared" si="4"/>
        <v>3</v>
      </c>
      <c r="G31" s="121">
        <v>9</v>
      </c>
      <c r="H31" s="124">
        <v>25</v>
      </c>
      <c r="I31" s="109">
        <v>12</v>
      </c>
      <c r="J31" s="123">
        <v>25</v>
      </c>
      <c r="K31" s="125">
        <v>11</v>
      </c>
      <c r="L31" s="121">
        <v>25</v>
      </c>
      <c r="M31" s="21"/>
      <c r="N31" s="21"/>
      <c r="O31" s="121"/>
      <c r="P31" s="121"/>
      <c r="Q31" s="21">
        <f t="shared" si="8"/>
        <v>32</v>
      </c>
      <c r="R31" s="21">
        <f t="shared" si="9"/>
        <v>75</v>
      </c>
    </row>
    <row r="32" spans="1:18" ht="12.75">
      <c r="A32" s="116" t="s">
        <v>131</v>
      </c>
      <c r="B32" s="116" t="s">
        <v>88</v>
      </c>
      <c r="C32" s="117" t="s">
        <v>93</v>
      </c>
      <c r="D32" s="117" t="s">
        <v>90</v>
      </c>
      <c r="E32" s="21">
        <f t="shared" si="7"/>
        <v>3</v>
      </c>
      <c r="F32" s="21">
        <f t="shared" si="4"/>
        <v>0</v>
      </c>
      <c r="G32" s="121">
        <v>26</v>
      </c>
      <c r="H32" s="124">
        <v>24</v>
      </c>
      <c r="I32" s="109">
        <v>25</v>
      </c>
      <c r="J32" s="123">
        <v>6</v>
      </c>
      <c r="K32" s="125">
        <v>25</v>
      </c>
      <c r="L32" s="121">
        <v>14</v>
      </c>
      <c r="M32" s="21"/>
      <c r="N32" s="21"/>
      <c r="O32" s="121"/>
      <c r="P32" s="121"/>
      <c r="Q32" s="21">
        <f t="shared" si="8"/>
        <v>76</v>
      </c>
      <c r="R32" s="21">
        <f t="shared" si="9"/>
        <v>44</v>
      </c>
    </row>
    <row r="33" spans="1:18" ht="12.75">
      <c r="A33" s="132" t="s">
        <v>132</v>
      </c>
      <c r="B33" s="132" t="s">
        <v>88</v>
      </c>
      <c r="C33" s="133" t="s">
        <v>89</v>
      </c>
      <c r="D33" s="133" t="s">
        <v>97</v>
      </c>
      <c r="E33" s="135">
        <f t="shared" si="7"/>
        <v>0</v>
      </c>
      <c r="F33" s="135">
        <f t="shared" si="4"/>
        <v>3</v>
      </c>
      <c r="G33" s="140">
        <v>22</v>
      </c>
      <c r="H33" s="137">
        <v>25</v>
      </c>
      <c r="I33" s="133">
        <v>15</v>
      </c>
      <c r="J33" s="138">
        <v>25</v>
      </c>
      <c r="K33" s="139">
        <v>22</v>
      </c>
      <c r="L33" s="140">
        <v>25</v>
      </c>
      <c r="M33" s="135"/>
      <c r="N33" s="135"/>
      <c r="O33" s="140"/>
      <c r="P33" s="140"/>
      <c r="Q33" s="135">
        <f t="shared" si="8"/>
        <v>59</v>
      </c>
      <c r="R33" s="135">
        <f t="shared" si="9"/>
        <v>75</v>
      </c>
    </row>
    <row r="34" spans="1:19" ht="12.75">
      <c r="A34" s="116" t="s">
        <v>133</v>
      </c>
      <c r="B34" s="116" t="s">
        <v>88</v>
      </c>
      <c r="C34" s="109" t="s">
        <v>94</v>
      </c>
      <c r="D34" s="109" t="s">
        <v>98</v>
      </c>
      <c r="E34" s="118">
        <f t="shared" si="7"/>
        <v>0</v>
      </c>
      <c r="F34" s="118">
        <f t="shared" si="4"/>
        <v>3</v>
      </c>
      <c r="G34" s="119">
        <v>19</v>
      </c>
      <c r="H34" s="141">
        <v>25</v>
      </c>
      <c r="I34" s="117">
        <v>10</v>
      </c>
      <c r="J34" s="142">
        <v>25</v>
      </c>
      <c r="K34" s="143">
        <v>9</v>
      </c>
      <c r="L34" s="119">
        <v>25</v>
      </c>
      <c r="M34" s="118"/>
      <c r="N34" s="118"/>
      <c r="O34" s="119"/>
      <c r="P34" s="119"/>
      <c r="Q34" s="118">
        <f aca="true" t="shared" si="13" ref="Q34:Q39">G34+I34+K34+M34+O34</f>
        <v>38</v>
      </c>
      <c r="R34" s="118">
        <f aca="true" t="shared" si="14" ref="R34:R39">H34+J34+L34+N34+P34</f>
        <v>75</v>
      </c>
      <c r="S34" s="9" t="s">
        <v>134</v>
      </c>
    </row>
    <row r="35" spans="1:18" ht="12.75">
      <c r="A35" s="116" t="s">
        <v>135</v>
      </c>
      <c r="B35" s="152" t="s">
        <v>88</v>
      </c>
      <c r="C35" s="109" t="s">
        <v>98</v>
      </c>
      <c r="D35" s="147" t="s">
        <v>90</v>
      </c>
      <c r="E35" s="128">
        <f t="shared" si="7"/>
        <v>3</v>
      </c>
      <c r="F35" s="21">
        <f t="shared" si="4"/>
        <v>0</v>
      </c>
      <c r="G35" s="121">
        <v>25</v>
      </c>
      <c r="H35" s="124">
        <v>19</v>
      </c>
      <c r="I35" s="109">
        <v>25</v>
      </c>
      <c r="J35" s="123">
        <v>9</v>
      </c>
      <c r="K35" s="125">
        <v>25</v>
      </c>
      <c r="L35" s="121">
        <v>20</v>
      </c>
      <c r="M35" s="21"/>
      <c r="N35" s="21"/>
      <c r="O35" s="121"/>
      <c r="P35" s="121"/>
      <c r="Q35" s="21">
        <f t="shared" si="13"/>
        <v>75</v>
      </c>
      <c r="R35" s="21">
        <f t="shared" si="14"/>
        <v>48</v>
      </c>
    </row>
    <row r="36" spans="1:18" ht="12.75">
      <c r="A36" s="132" t="s">
        <v>136</v>
      </c>
      <c r="B36" s="132" t="s">
        <v>88</v>
      </c>
      <c r="C36" s="133" t="s">
        <v>90</v>
      </c>
      <c r="D36" s="133" t="s">
        <v>94</v>
      </c>
      <c r="E36" s="183">
        <f t="shared" si="7"/>
        <v>3</v>
      </c>
      <c r="F36" s="183">
        <f t="shared" si="4"/>
        <v>0</v>
      </c>
      <c r="G36" s="184">
        <v>25</v>
      </c>
      <c r="H36" s="185">
        <v>19</v>
      </c>
      <c r="I36" s="182">
        <v>25</v>
      </c>
      <c r="J36" s="186">
        <v>22</v>
      </c>
      <c r="K36" s="187">
        <v>25</v>
      </c>
      <c r="L36" s="184">
        <v>7</v>
      </c>
      <c r="M36" s="183"/>
      <c r="N36" s="183"/>
      <c r="O36" s="184"/>
      <c r="P36" s="184"/>
      <c r="Q36" s="183">
        <f t="shared" si="13"/>
        <v>75</v>
      </c>
      <c r="R36" s="183">
        <f t="shared" si="14"/>
        <v>48</v>
      </c>
    </row>
    <row r="37" spans="1:19" ht="12.75">
      <c r="A37" s="116" t="s">
        <v>137</v>
      </c>
      <c r="B37" s="116" t="s">
        <v>88</v>
      </c>
      <c r="C37" s="109" t="s">
        <v>89</v>
      </c>
      <c r="D37" s="109" t="s">
        <v>93</v>
      </c>
      <c r="E37" s="118">
        <f t="shared" si="7"/>
        <v>0</v>
      </c>
      <c r="F37" s="118">
        <f t="shared" si="4"/>
        <v>3</v>
      </c>
      <c r="G37" s="119">
        <v>11</v>
      </c>
      <c r="H37" s="141">
        <v>25</v>
      </c>
      <c r="I37" s="117">
        <v>23</v>
      </c>
      <c r="J37" s="142">
        <v>25</v>
      </c>
      <c r="K37" s="143">
        <v>13</v>
      </c>
      <c r="L37" s="119">
        <v>25</v>
      </c>
      <c r="M37" s="118"/>
      <c r="N37" s="118"/>
      <c r="O37" s="119"/>
      <c r="P37" s="119"/>
      <c r="Q37" s="118">
        <f t="shared" si="13"/>
        <v>47</v>
      </c>
      <c r="R37" s="118">
        <f t="shared" si="14"/>
        <v>75</v>
      </c>
      <c r="S37" s="9" t="s">
        <v>138</v>
      </c>
    </row>
    <row r="38" spans="1:18" ht="12.75">
      <c r="A38" s="116" t="s">
        <v>139</v>
      </c>
      <c r="B38" s="116" t="s">
        <v>88</v>
      </c>
      <c r="C38" s="147" t="s">
        <v>97</v>
      </c>
      <c r="D38" s="109" t="s">
        <v>89</v>
      </c>
      <c r="E38" s="21">
        <f t="shared" si="7"/>
        <v>3</v>
      </c>
      <c r="F38" s="21">
        <f t="shared" si="4"/>
        <v>1</v>
      </c>
      <c r="G38" s="121">
        <v>25</v>
      </c>
      <c r="H38" s="124">
        <v>16</v>
      </c>
      <c r="I38" s="109">
        <v>23</v>
      </c>
      <c r="J38" s="123">
        <v>25</v>
      </c>
      <c r="K38" s="125">
        <v>25</v>
      </c>
      <c r="L38" s="121">
        <v>10</v>
      </c>
      <c r="M38" s="21">
        <v>25</v>
      </c>
      <c r="N38" s="21">
        <v>16</v>
      </c>
      <c r="O38" s="121"/>
      <c r="P38" s="121"/>
      <c r="Q38" s="21">
        <f t="shared" si="13"/>
        <v>98</v>
      </c>
      <c r="R38" s="21">
        <f t="shared" si="14"/>
        <v>67</v>
      </c>
    </row>
    <row r="39" spans="1:18" ht="12.75">
      <c r="A39" s="132" t="s">
        <v>140</v>
      </c>
      <c r="B39" s="132" t="s">
        <v>88</v>
      </c>
      <c r="C39" s="133" t="s">
        <v>93</v>
      </c>
      <c r="D39" s="133" t="s">
        <v>97</v>
      </c>
      <c r="E39" s="183">
        <f t="shared" si="7"/>
        <v>0</v>
      </c>
      <c r="F39" s="183">
        <f t="shared" si="4"/>
        <v>3</v>
      </c>
      <c r="G39" s="184">
        <v>19</v>
      </c>
      <c r="H39" s="185">
        <v>25</v>
      </c>
      <c r="I39" s="182">
        <v>20</v>
      </c>
      <c r="J39" s="186">
        <v>25</v>
      </c>
      <c r="K39" s="187">
        <v>14</v>
      </c>
      <c r="L39" s="184">
        <v>25</v>
      </c>
      <c r="M39" s="183"/>
      <c r="N39" s="183"/>
      <c r="O39" s="184"/>
      <c r="P39" s="184"/>
      <c r="Q39" s="183">
        <f t="shared" si="13"/>
        <v>53</v>
      </c>
      <c r="R39" s="183">
        <f t="shared" si="14"/>
        <v>75</v>
      </c>
    </row>
  </sheetData>
  <sheetProtection/>
  <mergeCells count="18">
    <mergeCell ref="AA19:AC19"/>
    <mergeCell ref="A1:AF1"/>
    <mergeCell ref="C2:D2"/>
    <mergeCell ref="E2:F2"/>
    <mergeCell ref="G2:R2"/>
    <mergeCell ref="V2:Y2"/>
    <mergeCell ref="AA2:AC2"/>
    <mergeCell ref="AD2:AF2"/>
    <mergeCell ref="AD19:AF19"/>
    <mergeCell ref="M3:N3"/>
    <mergeCell ref="V19:Y19"/>
    <mergeCell ref="O3:P3"/>
    <mergeCell ref="Q3:R3"/>
    <mergeCell ref="U14:V14"/>
    <mergeCell ref="E3:F3"/>
    <mergeCell ref="G3:H3"/>
    <mergeCell ref="I3:J3"/>
    <mergeCell ref="K3:L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9"/>
  <sheetViews>
    <sheetView showGridLines="0" zoomScalePageLayoutView="0" workbookViewId="0" topLeftCell="A4">
      <selection activeCell="U21" sqref="U21"/>
    </sheetView>
  </sheetViews>
  <sheetFormatPr defaultColWidth="9.140625" defaultRowHeight="12.75"/>
  <cols>
    <col min="1" max="1" width="6.7109375" style="106" customWidth="1"/>
    <col min="2" max="2" width="20.140625" style="106" customWidth="1"/>
    <col min="3" max="4" width="17.7109375" style="2" customWidth="1"/>
    <col min="5" max="5" width="2.00390625" style="3" customWidth="1"/>
    <col min="6" max="6" width="2.00390625" style="2" customWidth="1"/>
    <col min="7" max="7" width="3.00390625" style="2" customWidth="1"/>
    <col min="8" max="9" width="3.00390625" style="4" customWidth="1"/>
    <col min="10" max="10" width="3.00390625" style="5" customWidth="1"/>
    <col min="11" max="11" width="3.00390625" style="6" customWidth="1"/>
    <col min="12" max="16" width="3.00390625" style="2" customWidth="1"/>
    <col min="17" max="17" width="4.00390625" style="2" bestFit="1" customWidth="1"/>
    <col min="18" max="18" width="4.00390625" style="2" customWidth="1"/>
    <col min="19" max="19" width="4.140625" style="9" customWidth="1"/>
    <col min="20" max="20" width="2.00390625" style="4" customWidth="1"/>
    <col min="21" max="21" width="22.57421875" style="4" customWidth="1"/>
    <col min="22" max="22" width="5.00390625" style="4" customWidth="1"/>
    <col min="23" max="23" width="4.7109375" style="4" customWidth="1"/>
    <col min="24" max="24" width="4.57421875" style="4" customWidth="1"/>
    <col min="25" max="25" width="4.421875" style="4" customWidth="1"/>
    <col min="26" max="26" width="6.140625" style="4" customWidth="1"/>
    <col min="27" max="27" width="4.7109375" style="4" customWidth="1"/>
    <col min="28" max="28" width="4.57421875" style="4" customWidth="1"/>
    <col min="29" max="29" width="5.140625" style="4" customWidth="1"/>
    <col min="30" max="30" width="4.7109375" style="4" customWidth="1"/>
    <col min="31" max="31" width="5.00390625" style="4" customWidth="1"/>
    <col min="32" max="32" width="5.140625" style="4" customWidth="1"/>
    <col min="33" max="16384" width="9.140625" style="2" customWidth="1"/>
  </cols>
  <sheetData>
    <row r="1" spans="1:32" ht="128.25" customHeight="1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</row>
    <row r="2" spans="1:32" ht="12.75">
      <c r="A2" s="108"/>
      <c r="B2" s="108"/>
      <c r="C2" s="250" t="s">
        <v>74</v>
      </c>
      <c r="D2" s="250"/>
      <c r="E2" s="251"/>
      <c r="F2" s="251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16"/>
      <c r="T2" s="43"/>
      <c r="U2" s="43" t="s">
        <v>75</v>
      </c>
      <c r="V2" s="253" t="s">
        <v>76</v>
      </c>
      <c r="W2" s="253"/>
      <c r="X2" s="253"/>
      <c r="Y2" s="253"/>
      <c r="Z2" s="43" t="s">
        <v>77</v>
      </c>
      <c r="AA2" s="233" t="s">
        <v>78</v>
      </c>
      <c r="AB2" s="233"/>
      <c r="AC2" s="233"/>
      <c r="AD2" s="233" t="s">
        <v>77</v>
      </c>
      <c r="AE2" s="233"/>
      <c r="AF2" s="233"/>
    </row>
    <row r="3" spans="1:32" ht="12.75">
      <c r="A3" s="111" t="s">
        <v>6</v>
      </c>
      <c r="B3" s="111" t="s">
        <v>7</v>
      </c>
      <c r="C3" s="112" t="s">
        <v>8</v>
      </c>
      <c r="D3" s="112" t="s">
        <v>9</v>
      </c>
      <c r="E3" s="247" t="s">
        <v>78</v>
      </c>
      <c r="F3" s="247"/>
      <c r="G3" s="246">
        <v>1</v>
      </c>
      <c r="H3" s="246"/>
      <c r="I3" s="247">
        <v>2</v>
      </c>
      <c r="J3" s="247"/>
      <c r="K3" s="246">
        <v>3</v>
      </c>
      <c r="L3" s="246"/>
      <c r="M3" s="247">
        <v>4</v>
      </c>
      <c r="N3" s="247"/>
      <c r="O3" s="246">
        <v>5</v>
      </c>
      <c r="P3" s="246"/>
      <c r="Q3" s="247" t="s">
        <v>79</v>
      </c>
      <c r="R3" s="247"/>
      <c r="S3" s="16"/>
      <c r="T3" s="43" t="s">
        <v>80</v>
      </c>
      <c r="U3" s="43" t="s">
        <v>81</v>
      </c>
      <c r="V3" s="110" t="s">
        <v>79</v>
      </c>
      <c r="W3" s="43" t="s">
        <v>82</v>
      </c>
      <c r="X3" s="43" t="s">
        <v>83</v>
      </c>
      <c r="Y3" s="51" t="s">
        <v>84</v>
      </c>
      <c r="Z3" s="43" t="s">
        <v>85</v>
      </c>
      <c r="AA3" s="43" t="s">
        <v>82</v>
      </c>
      <c r="AB3" s="153" t="s">
        <v>83</v>
      </c>
      <c r="AC3" s="43" t="s">
        <v>86</v>
      </c>
      <c r="AD3" s="43" t="s">
        <v>82</v>
      </c>
      <c r="AE3" s="153" t="s">
        <v>83</v>
      </c>
      <c r="AF3" s="43" t="s">
        <v>86</v>
      </c>
    </row>
    <row r="4" spans="1:32" ht="12.75">
      <c r="A4" s="116" t="s">
        <v>141</v>
      </c>
      <c r="B4" s="116" t="s">
        <v>142</v>
      </c>
      <c r="C4" s="117" t="s">
        <v>143</v>
      </c>
      <c r="D4" s="149" t="s">
        <v>144</v>
      </c>
      <c r="E4" s="118">
        <f>SUM(IF(G4&gt;H4,1,0))+SUM(IF(I4&gt;J4,1,0))+SUM(IF(K4&gt;L4,1,0))+SUM(IF(M4&gt;N4,1,0))+SUM(IF(O4&gt;P4,1,0))</f>
        <v>3</v>
      </c>
      <c r="F4" s="118">
        <f>SUM(IF(H4&gt;G4,1,0))+SUM(IF(J4&gt;I4,1,0))+SUM(IF(L4&gt;K4,1,0))+SUM(IF(N4&gt;M4,1,0))+SUM(IF(P4&gt;O4,1,0))</f>
        <v>0</v>
      </c>
      <c r="G4" s="119">
        <v>25</v>
      </c>
      <c r="H4" s="119">
        <v>16</v>
      </c>
      <c r="I4" s="118">
        <v>25</v>
      </c>
      <c r="J4" s="118">
        <v>13</v>
      </c>
      <c r="K4" s="119">
        <v>25</v>
      </c>
      <c r="L4" s="119">
        <v>12</v>
      </c>
      <c r="M4" s="118"/>
      <c r="N4" s="118"/>
      <c r="O4" s="119"/>
      <c r="P4" s="119"/>
      <c r="Q4" s="118">
        <f aca="true" t="shared" si="0" ref="Q4:Q39">G4+I4+K4+M4+O4</f>
        <v>75</v>
      </c>
      <c r="R4" s="118">
        <f aca="true" t="shared" si="1" ref="R4:R39">H4+J4+L4+N4+P4</f>
        <v>41</v>
      </c>
      <c r="T4" s="24">
        <v>1</v>
      </c>
      <c r="U4" s="24" t="s">
        <v>145</v>
      </c>
      <c r="V4" s="109">
        <f aca="true" t="shared" si="2" ref="V4:V9">W4+X4+Y4</f>
        <v>10</v>
      </c>
      <c r="W4" s="109">
        <f>COUNTIF($E$5,"=3")+COUNTIF($F$9,"=3")+COUNTIF($E$11,"=3")+COUNTIF($F$14,"=3")+COUNTIF($E$16,"=3")+COUNTIF($F$20,"=3")+COUNTIF($E$24,"=3")+COUNTIF($F$26,"=3")+COUNTIF($E$29,"=3")+COUNTIF($F$31,"=3")</f>
        <v>9</v>
      </c>
      <c r="X4" s="109">
        <f>SUM(IF($E$5&lt;$F$5,1,0))+SUM(IF($F$9&lt;$E$9,1,0))+SUM(IF($E$11&lt;$F$11,1,0))+SUM(IF($F$14&lt;$E$14,1,0))+SUM(IF($E$16&lt;$F$16,1,0))+SUM(IF($F$20&lt;$E$20,1,0))+SUM(IF($E$24&lt;$F$24,1,0))+SUM(IF($F$26&lt;$E$26,1,0))+SUM(IF($E$29&lt;$F$29,1,0))+SUM(IF($F$31&lt;$E$31,1,0))</f>
        <v>1</v>
      </c>
      <c r="Y4" s="109"/>
      <c r="Z4" s="24">
        <f aca="true" t="shared" si="3" ref="Z4:Z9">(W4*$V$14)+(X4*$V$15)</f>
        <v>28</v>
      </c>
      <c r="AA4" s="109">
        <f>$E$5+$F$9+$E$11+$F$14+$E$16+$F$20+$E$24+$F$26+$E$29+$F$31</f>
        <v>28</v>
      </c>
      <c r="AB4" s="109">
        <f>$F$5+$E$9+$F$11+$E$14+$F$16+$E$20+$F$24+$E$26+$F$29+$E$31</f>
        <v>4</v>
      </c>
      <c r="AC4" s="109">
        <f aca="true" t="shared" si="4" ref="AC4:AC9">IF(AB4=0,"MAX",AA4/AB4)</f>
        <v>7</v>
      </c>
      <c r="AD4" s="109">
        <f>$Q$5+$R$9+$Q$11+$R$14+$Q$16+$R$20+$Q$24+$R$26+$Q$29+$R$31</f>
        <v>789</v>
      </c>
      <c r="AE4" s="109">
        <f>$R$5+$Q$9+$R$11+$Q$14+$R$16+$Q$20+$R$24+$Q$26+$R$29+$Q$31</f>
        <v>504</v>
      </c>
      <c r="AF4" s="109">
        <f aca="true" t="shared" si="5" ref="AF4:AF9">IF(AE4=0,"MAX",AD4/AE4)</f>
        <v>1.5654761904761905</v>
      </c>
    </row>
    <row r="5" spans="1:32" ht="12.75">
      <c r="A5" s="108" t="s">
        <v>146</v>
      </c>
      <c r="B5" s="108" t="s">
        <v>142</v>
      </c>
      <c r="C5" s="109" t="s">
        <v>147</v>
      </c>
      <c r="D5" s="127" t="s">
        <v>148</v>
      </c>
      <c r="E5" s="118">
        <f aca="true" t="shared" si="6" ref="E5:E39">SUM(IF(G5&gt;H5,1,0))+SUM(IF(I5&gt;J5,1,0))+SUM(IF(K5&gt;L5,1,0))+SUM(IF(M5&gt;N5,1,0))+SUM(IF(O5&gt;P5,1,0))</f>
        <v>3</v>
      </c>
      <c r="F5" s="118">
        <f>SUM(IF(H5&gt;G5,1,0))+SUM(IF(J5&gt;I5,1,0))+SUM(IF(L5&gt;K5,1,0))+SUM(IF(N5&gt;M5,1,0))+SUM(IF(P5&gt;O5,1,0))</f>
        <v>0</v>
      </c>
      <c r="G5" s="121">
        <v>25</v>
      </c>
      <c r="H5" s="121">
        <v>7</v>
      </c>
      <c r="I5" s="21">
        <v>25</v>
      </c>
      <c r="J5" s="21">
        <v>12</v>
      </c>
      <c r="K5" s="121">
        <v>25</v>
      </c>
      <c r="L5" s="121">
        <v>22</v>
      </c>
      <c r="M5" s="21"/>
      <c r="N5" s="21"/>
      <c r="O5" s="121"/>
      <c r="P5" s="121"/>
      <c r="Q5" s="21">
        <f t="shared" si="0"/>
        <v>75</v>
      </c>
      <c r="R5" s="21">
        <f t="shared" si="1"/>
        <v>41</v>
      </c>
      <c r="T5" s="24">
        <v>2</v>
      </c>
      <c r="U5" s="24" t="s">
        <v>149</v>
      </c>
      <c r="V5" s="109">
        <f t="shared" si="2"/>
        <v>10</v>
      </c>
      <c r="W5" s="109">
        <f>COUNTIF($E$4,"=3")+COUNTIF($F$7,"=3")+COUNTIF($E$10,"=3")+COUNTIF($F$13,"=3")+COUNTIF($F$16,"=3")+COUNTIF($F$19,"=3")+COUNTIF($E$22,"=3")+COUNTIF($F$25,"=3")+COUNTIF($E$28,"=3")+COUNTIF($E$31,"=3")</f>
        <v>8</v>
      </c>
      <c r="X5" s="109">
        <f>SUM(IF($E$4&lt;$F$4,1,0))+SUM(IF($F$7&lt;$E$7,1,0))+SUM(IF($E$10&lt;$F$10,1,0))+SUM(IF($F$13&lt;$E$13,1,0))+SUM(IF($F$16&lt;$E$16,1,0))+SUM(IF($F$19&lt;$E$19,1,0))+SUM(IF($E$22&lt;$F$22,1,0))+SUM(IF($F$25&lt;$E$25,1,0))+SUM(IF($E$28&lt;$F$28,1,0))+SUM(IF($E$31&lt;$F$31,1,0))</f>
        <v>2</v>
      </c>
      <c r="Y5" s="109"/>
      <c r="Z5" s="24">
        <f t="shared" si="3"/>
        <v>26</v>
      </c>
      <c r="AA5" s="109">
        <f>$E$4+$F$7+$E$10+$F$13+$F$16+$F$19+$E$22+$F$25+$E$28+$E$31</f>
        <v>27</v>
      </c>
      <c r="AB5" s="109">
        <f>$F$4+$E$7+$F$10+$E$13+$E$16+$E$19+$F$22+$E$25+$F$28+$F$31</f>
        <v>7</v>
      </c>
      <c r="AC5" s="109">
        <f t="shared" si="4"/>
        <v>3.857142857142857</v>
      </c>
      <c r="AD5" s="109">
        <f>$Q$4+$R$7+$Q$10+$R$13+$R$16+$R$19+$Q$22+$R$25+$Q$28+$Q$31</f>
        <v>794</v>
      </c>
      <c r="AE5" s="109">
        <f>$R$4+$Q$7+$R$10+$Q$13+$Q$16+$Q$19+$R$22+$Q$25+$R$28+$R$31</f>
        <v>564</v>
      </c>
      <c r="AF5" s="109">
        <f t="shared" si="5"/>
        <v>1.4078014184397163</v>
      </c>
    </row>
    <row r="6" spans="1:32" ht="12.75">
      <c r="A6" s="108" t="s">
        <v>150</v>
      </c>
      <c r="B6" s="108" t="s">
        <v>142</v>
      </c>
      <c r="C6" s="109" t="s">
        <v>151</v>
      </c>
      <c r="D6" s="109" t="s">
        <v>152</v>
      </c>
      <c r="E6" s="118">
        <f t="shared" si="6"/>
        <v>0</v>
      </c>
      <c r="F6" s="21">
        <f>SUM(IF(H6&gt;G6,1,0))+SUM(IF(J6&gt;I6,1,0))+SUM(IF(L6&gt;K6,1,0))+SUM(IF(N6&gt;M6,1,0))+SUM(IF(P6&gt;O6,1,0))</f>
        <v>3</v>
      </c>
      <c r="G6" s="121">
        <v>14</v>
      </c>
      <c r="H6" s="121">
        <v>25</v>
      </c>
      <c r="I6" s="21">
        <v>6</v>
      </c>
      <c r="J6" s="21">
        <v>25</v>
      </c>
      <c r="K6" s="121">
        <v>14</v>
      </c>
      <c r="L6" s="121">
        <v>25</v>
      </c>
      <c r="M6" s="21"/>
      <c r="N6" s="21"/>
      <c r="O6" s="121"/>
      <c r="P6" s="121"/>
      <c r="Q6" s="21">
        <f t="shared" si="0"/>
        <v>34</v>
      </c>
      <c r="R6" s="21">
        <f t="shared" si="1"/>
        <v>75</v>
      </c>
      <c r="T6" s="24">
        <v>3</v>
      </c>
      <c r="U6" s="24" t="s">
        <v>153</v>
      </c>
      <c r="V6" s="109">
        <f t="shared" si="2"/>
        <v>10</v>
      </c>
      <c r="W6" s="109">
        <f>COUNTIF($F$6,"=3")+COUNTIF($E$7,"=3")+COUNTIF($F$12,"=3")+COUNTIF($E$14,"=3")+COUNTIF($E$18,"=3")+COUNTIF($E$21,"=3")+COUNTIF($F$22,"=3")+COUNTIF($E$27,"=3")+COUNTIF($F$29,"=3")+COUNTIF($F$33,"=3")</f>
        <v>7</v>
      </c>
      <c r="X6" s="109">
        <f>SUM(IF($F$6&lt;$E$6,1,0))+SUM(IF($E$7&lt;$F$7,1,0))+SUM(IF($F$12&lt;$E$12,1,0))+SUM(IF($E$14&lt;$F$14,1,0))+SUM(IF($E$18&lt;$F$18,1,0))+SUM(IF($E$21&lt;$F$21,1,0))+SUM(IF($F$22&lt;$E$22,1,0))+SUM(IF($E$27&lt;$F$27,1,0))+SUM(IF($F$29&lt;$E$29,1,0))+SUM(IF($F$33&lt;$E$33,1,0))</f>
        <v>3</v>
      </c>
      <c r="Y6" s="109"/>
      <c r="Z6" s="24">
        <f t="shared" si="3"/>
        <v>24</v>
      </c>
      <c r="AA6" s="109">
        <f>$F$6+$E$7+$F$12+$E$14+$E$18+$E$21+$F$22+$E$27+$F$29+$F$33</f>
        <v>21</v>
      </c>
      <c r="AB6" s="109">
        <f>$E$6+$F$7+$E$12+$F$14+$F$18+$F$21+$E$22+$F$27+$E$29+$E$33</f>
        <v>11</v>
      </c>
      <c r="AC6" s="109">
        <f t="shared" si="4"/>
        <v>1.9090909090909092</v>
      </c>
      <c r="AD6" s="109">
        <f>$R$6+$Q$7+$R$12+$Q$14+$Q$18+$Q$21+$R$22+$Q$27+$R$29+$R$33</f>
        <v>734</v>
      </c>
      <c r="AE6" s="109">
        <f>$Q$6+$R$7+$Q$12+$R$14+$R$18+$R$21+$Q$22+$R$27+$Q$29+$Q$33</f>
        <v>575</v>
      </c>
      <c r="AF6" s="109">
        <f t="shared" si="5"/>
        <v>1.2765217391304349</v>
      </c>
    </row>
    <row r="7" spans="1:32" ht="12.75">
      <c r="A7" s="108" t="s">
        <v>154</v>
      </c>
      <c r="B7" s="108" t="s">
        <v>142</v>
      </c>
      <c r="C7" s="109" t="s">
        <v>152</v>
      </c>
      <c r="D7" s="109" t="s">
        <v>143</v>
      </c>
      <c r="E7" s="118">
        <f t="shared" si="6"/>
        <v>0</v>
      </c>
      <c r="F7" s="21">
        <f>SUM(IF(H7&gt;G7,1,0))+SUM(IF(J7&gt;I7,1,0))+SUM(IF(L7&gt;K7,1,0))+SUM(IF(N7&gt;M7,1,0))+SUM(IF(P7&gt;O7,1,0))</f>
        <v>3</v>
      </c>
      <c r="G7" s="121">
        <v>20</v>
      </c>
      <c r="H7" s="121">
        <v>25</v>
      </c>
      <c r="I7" s="21">
        <v>22</v>
      </c>
      <c r="J7" s="21">
        <v>25</v>
      </c>
      <c r="K7" s="121">
        <v>14</v>
      </c>
      <c r="L7" s="121">
        <v>25</v>
      </c>
      <c r="M7" s="21"/>
      <c r="N7" s="21"/>
      <c r="O7" s="121"/>
      <c r="P7" s="121"/>
      <c r="Q7" s="21">
        <f t="shared" si="0"/>
        <v>56</v>
      </c>
      <c r="R7" s="21">
        <f t="shared" si="1"/>
        <v>75</v>
      </c>
      <c r="T7" s="24">
        <v>4</v>
      </c>
      <c r="U7" s="126" t="s">
        <v>155</v>
      </c>
      <c r="V7" s="127">
        <f t="shared" si="2"/>
        <v>10</v>
      </c>
      <c r="W7" s="127">
        <f>COUNTIF($F$5,"=3")+COUNTIF($E$8,"=3")+COUNTIF($F$10,"=3")+COUNTIF($E$15,"=3")+COUNTIF($F$18,"=3")+COUNTIF($E$20,"=3")+COUNTIF($F$23,"=3")+COUNTIF($E$25,"=3")+COUNTIF($F$30,"=3")+COUNTIF($E$33,"=3")</f>
        <v>4</v>
      </c>
      <c r="X7" s="127">
        <f>SUM(IF($F$5&lt;$E$5,1,0))+SUM(IF($E$8&lt;$F$8,1,0))+SUM(IF($F$10&lt;$E$10,1,0))+SUM(IF($E$15&lt;$F$15,1,0))+SUM(IF($F$18&lt;$E$18,1,0))+SUM(IF($E$20&lt;$F$20,1,0))+SUM(IF($F$23&lt;$E$23,1,0))+SUM(IF($E$25&lt;$F$25,1,0))+SUM(IF($F$30&lt;$E$30,1,0))+SUM(IF($E$33&lt;$F$33,1,0))</f>
        <v>6</v>
      </c>
      <c r="Y7" s="127"/>
      <c r="Z7" s="126">
        <f t="shared" si="3"/>
        <v>18</v>
      </c>
      <c r="AA7" s="127">
        <f>$F$5+$E$8+$F$10+$E$15+$F$18+$E$20+$F$23+$E$25+$F$30+$E$33</f>
        <v>12</v>
      </c>
      <c r="AB7" s="127">
        <f>$E$5+$F$8+$E$10+$F$15+$E$18+$F$20+$E$23+$F$25+$E$30+$F$33</f>
        <v>19</v>
      </c>
      <c r="AC7" s="127">
        <f t="shared" si="4"/>
        <v>0.631578947368421</v>
      </c>
      <c r="AD7" s="127">
        <f>$R$5+$Q$8+$R$10+$Q$15+$R$18+$Q$20+$R$23+$Q$25+$R$30+$Q$33</f>
        <v>576</v>
      </c>
      <c r="AE7" s="127">
        <f>$Q$5+$R$8+$Q$10+$R$15+$Q$18+$R$20+$Q$23+$R$25+$Q$30+$R$33</f>
        <v>663</v>
      </c>
      <c r="AF7" s="127">
        <f t="shared" si="5"/>
        <v>0.8687782805429864</v>
      </c>
    </row>
    <row r="8" spans="1:32" ht="12.75">
      <c r="A8" s="108" t="s">
        <v>156</v>
      </c>
      <c r="B8" s="108" t="s">
        <v>142</v>
      </c>
      <c r="C8" s="127" t="s">
        <v>148</v>
      </c>
      <c r="D8" s="109" t="s">
        <v>151</v>
      </c>
      <c r="E8" s="118">
        <f t="shared" si="6"/>
        <v>3</v>
      </c>
      <c r="F8" s="21">
        <f aca="true" t="shared" si="7" ref="F8:F39">SUM(IF(H8&gt;G8,1,0))+SUM(IF(J8&gt;I8,1,0))+SUM(IF(L8&gt;K8,1,0))+SUM(IF(N8&gt;M8,1,0))+SUM(IF(P8&gt;O8,1,0))</f>
        <v>0</v>
      </c>
      <c r="G8" s="121">
        <v>25</v>
      </c>
      <c r="H8" s="124">
        <v>14</v>
      </c>
      <c r="I8" s="109">
        <v>25</v>
      </c>
      <c r="J8" s="123">
        <v>11</v>
      </c>
      <c r="K8" s="125">
        <v>25</v>
      </c>
      <c r="L8" s="121">
        <v>17</v>
      </c>
      <c r="M8" s="21"/>
      <c r="N8" s="21"/>
      <c r="O8" s="121"/>
      <c r="P8" s="121"/>
      <c r="Q8" s="21">
        <f t="shared" si="0"/>
        <v>75</v>
      </c>
      <c r="R8" s="21">
        <f t="shared" si="1"/>
        <v>42</v>
      </c>
      <c r="T8" s="24">
        <v>5</v>
      </c>
      <c r="U8" s="126" t="s">
        <v>157</v>
      </c>
      <c r="V8" s="127">
        <f t="shared" si="2"/>
        <v>10</v>
      </c>
      <c r="W8" s="127">
        <f>COUNTIF($F$4,"=3")+COUNTIF($E$9,"=3")+COUNTIF($E$12,"=3")+COUNTIF($F$15,"=3")+COUNTIF($F$17,"=3")+COUNTIF($E$19,"=3")+COUNTIF($F$24,"=3")+COUNTIF($F$27,"=3")+COUNTIF($E$30,"=3")+COUNTIF($E$32,"=3")</f>
        <v>2</v>
      </c>
      <c r="X8" s="127">
        <f>SUM(IF($F$4&lt;$E$4,1,0))+SUM(IF($E$9&lt;$F$9,1,0))+SUM(IF($E$12&lt;$F$12,1,0))+SUM(IF($F$15&lt;$E$15,1,0))+SUM(IF($F$17&lt;$E$17,1,0))+SUM(IF($E$19&lt;$F$19,1,0))+SUM(IF($F$24&lt;$E$24,1,0))+SUM(IF($F$27&lt;$E$27,1,0))+SUM(IF($E$30&lt;$F$30,1,0))+SUM(IF($E$32&lt;$F$32,1,0))</f>
        <v>8</v>
      </c>
      <c r="Y8" s="127"/>
      <c r="Z8" s="126">
        <f t="shared" si="3"/>
        <v>14</v>
      </c>
      <c r="AA8" s="127">
        <f>$F$4+$E$9+$E$12+$F$15+$F$17+$E$19+$F$24+$F$27+$E$30+$E$32</f>
        <v>7</v>
      </c>
      <c r="AB8" s="127">
        <f>$E$4+$F$9+$F$12+$E$15+$E$17+$F$19+$E$24+$E$27+$F$30+$F$32</f>
        <v>25</v>
      </c>
      <c r="AC8" s="127">
        <f t="shared" si="4"/>
        <v>0.28</v>
      </c>
      <c r="AD8" s="127">
        <f>$R$4+$Q$9+$Q$12+$R$15+$R$17+$Q$19+$R$24+$R$27+$Q$30+$Q$32</f>
        <v>541</v>
      </c>
      <c r="AE8" s="127">
        <f>$Q$4+$R$9+$R$12+$Q$15+$Q$17+$R$19+$Q$24+$Q$27+$R$30+$R$32</f>
        <v>744</v>
      </c>
      <c r="AF8" s="127">
        <f t="shared" si="5"/>
        <v>0.7271505376344086</v>
      </c>
    </row>
    <row r="9" spans="1:32" ht="12.75">
      <c r="A9" s="108" t="s">
        <v>158</v>
      </c>
      <c r="B9" s="108" t="s">
        <v>142</v>
      </c>
      <c r="C9" s="127" t="s">
        <v>144</v>
      </c>
      <c r="D9" s="109" t="s">
        <v>147</v>
      </c>
      <c r="E9" s="118">
        <f t="shared" si="6"/>
        <v>0</v>
      </c>
      <c r="F9" s="21">
        <f t="shared" si="7"/>
        <v>3</v>
      </c>
      <c r="G9" s="121">
        <v>8</v>
      </c>
      <c r="H9" s="124">
        <v>25</v>
      </c>
      <c r="I9" s="109">
        <v>18</v>
      </c>
      <c r="J9" s="123">
        <v>25</v>
      </c>
      <c r="K9" s="125">
        <v>11</v>
      </c>
      <c r="L9" s="121">
        <v>25</v>
      </c>
      <c r="M9" s="21"/>
      <c r="N9" s="21"/>
      <c r="O9" s="121"/>
      <c r="P9" s="121"/>
      <c r="Q9" s="21">
        <f t="shared" si="0"/>
        <v>37</v>
      </c>
      <c r="R9" s="21">
        <f t="shared" si="1"/>
        <v>75</v>
      </c>
      <c r="T9" s="24">
        <v>6</v>
      </c>
      <c r="U9" s="24" t="s">
        <v>159</v>
      </c>
      <c r="V9" s="109">
        <f t="shared" si="2"/>
        <v>10</v>
      </c>
      <c r="W9" s="109">
        <f>COUNTIF($E$6,"=3")+COUNTIF($F$8,"=3")+COUNTIF($F$11,"=3")+COUNTIF($E$13,"=3")+COUNTIF($E$17,"=3")+COUNTIF($F$21,"=3")+COUNTIF($E$23,"=3")+COUNTIF($E$26,"=3")+COUNTIF($F$28,"=3")+COUNTIF($F$32,"=3")</f>
        <v>0</v>
      </c>
      <c r="X9" s="109">
        <f>SUM(IF($E$6&lt;$F$6,1,0))+SUM(IF($F$8&lt;$E$8,1,0))+SUM(IF($F$11&lt;$E$11,1,0))+SUM(IF($E$13&lt;$F$13,1,0))+SUM(IF($E$17&lt;$F$17,1,0))+SUM(IF($F$21&lt;$E$21,1,0))+SUM(IF($E$23&lt;$F$23,1,0))+SUM(IF($E$26&lt;$F$26,1,0))+SUM(IF($F$28&lt;$E$28,1,0))+SUM(IF($F$32&lt;$E$32,1,0))</f>
        <v>10</v>
      </c>
      <c r="Y9" s="109"/>
      <c r="Z9" s="24">
        <f t="shared" si="3"/>
        <v>10</v>
      </c>
      <c r="AA9" s="109">
        <f>$E$6+$F$8+$F$11+$E$13+$E$17+$F$21+$E$23+$E$26+$F$28+$F$32</f>
        <v>1</v>
      </c>
      <c r="AB9" s="109">
        <f>$F$6+$E$8+$E$11+$F$13+$F$17+$E$21+$F$23+$F$26+$E$28+$E$32</f>
        <v>30</v>
      </c>
      <c r="AC9" s="109">
        <f t="shared" si="4"/>
        <v>0.03333333333333333</v>
      </c>
      <c r="AD9" s="109">
        <f>$Q$6+$R$8+$R$11+$Q$13+$Q$17+$R$21+$Q$23+$Q$26+$R$28+$R$32</f>
        <v>393</v>
      </c>
      <c r="AE9" s="109">
        <f>$R$6+$Q$8+$Q$11+$R$13+$R$17+$Q$21+$R$23+$R$26+$Q$28+$Q$32</f>
        <v>777</v>
      </c>
      <c r="AF9" s="109">
        <f t="shared" si="5"/>
        <v>0.5057915057915058</v>
      </c>
    </row>
    <row r="10" spans="1:18" ht="12.75">
      <c r="A10" s="108" t="s">
        <v>160</v>
      </c>
      <c r="B10" s="108" t="s">
        <v>142</v>
      </c>
      <c r="C10" s="109" t="s">
        <v>143</v>
      </c>
      <c r="D10" s="127" t="s">
        <v>148</v>
      </c>
      <c r="E10" s="118">
        <f t="shared" si="6"/>
        <v>3</v>
      </c>
      <c r="F10" s="21">
        <f t="shared" si="7"/>
        <v>0</v>
      </c>
      <c r="G10" s="121">
        <v>25</v>
      </c>
      <c r="H10" s="124">
        <v>20</v>
      </c>
      <c r="I10" s="109">
        <v>25</v>
      </c>
      <c r="J10" s="123">
        <v>11</v>
      </c>
      <c r="K10" s="125">
        <v>25</v>
      </c>
      <c r="L10" s="121">
        <v>7</v>
      </c>
      <c r="M10" s="21"/>
      <c r="N10" s="21"/>
      <c r="O10" s="121"/>
      <c r="P10" s="121"/>
      <c r="Q10" s="21">
        <f t="shared" si="0"/>
        <v>75</v>
      </c>
      <c r="R10" s="21">
        <f t="shared" si="1"/>
        <v>38</v>
      </c>
    </row>
    <row r="11" spans="1:18" ht="12.75">
      <c r="A11" s="108" t="s">
        <v>161</v>
      </c>
      <c r="B11" s="108" t="s">
        <v>142</v>
      </c>
      <c r="C11" s="109" t="s">
        <v>147</v>
      </c>
      <c r="D11" s="109" t="s">
        <v>151</v>
      </c>
      <c r="E11" s="118">
        <f t="shared" si="6"/>
        <v>3</v>
      </c>
      <c r="F11" s="21">
        <f t="shared" si="7"/>
        <v>0</v>
      </c>
      <c r="G11" s="121">
        <v>25</v>
      </c>
      <c r="H11" s="124">
        <v>3</v>
      </c>
      <c r="I11" s="109">
        <v>25</v>
      </c>
      <c r="J11" s="123">
        <v>8</v>
      </c>
      <c r="K11" s="125">
        <v>25</v>
      </c>
      <c r="L11" s="121">
        <v>9</v>
      </c>
      <c r="M11" s="21"/>
      <c r="N11" s="21"/>
      <c r="O11" s="121"/>
      <c r="P11" s="121"/>
      <c r="Q11" s="21">
        <f t="shared" si="0"/>
        <v>75</v>
      </c>
      <c r="R11" s="21">
        <f t="shared" si="1"/>
        <v>20</v>
      </c>
    </row>
    <row r="12" spans="1:23" ht="12.75">
      <c r="A12" s="108" t="s">
        <v>162</v>
      </c>
      <c r="B12" s="108" t="s">
        <v>142</v>
      </c>
      <c r="C12" s="127" t="s">
        <v>144</v>
      </c>
      <c r="D12" s="109" t="s">
        <v>152</v>
      </c>
      <c r="E12" s="118">
        <f t="shared" si="6"/>
        <v>0</v>
      </c>
      <c r="F12" s="21">
        <f t="shared" si="7"/>
        <v>3</v>
      </c>
      <c r="G12" s="121">
        <v>15</v>
      </c>
      <c r="H12" s="124">
        <v>25</v>
      </c>
      <c r="I12" s="109">
        <v>22</v>
      </c>
      <c r="J12" s="123">
        <v>25</v>
      </c>
      <c r="K12" s="125">
        <v>10</v>
      </c>
      <c r="L12" s="121">
        <v>25</v>
      </c>
      <c r="M12" s="21"/>
      <c r="N12" s="21"/>
      <c r="O12" s="121"/>
      <c r="P12" s="121"/>
      <c r="Q12" s="21">
        <f t="shared" si="0"/>
        <v>47</v>
      </c>
      <c r="R12" s="21">
        <f t="shared" si="1"/>
        <v>75</v>
      </c>
      <c r="T12" s="100"/>
      <c r="U12" s="100"/>
      <c r="V12" s="100"/>
      <c r="W12" s="100"/>
    </row>
    <row r="13" spans="1:23" ht="12.75">
      <c r="A13" s="108" t="s">
        <v>163</v>
      </c>
      <c r="B13" s="108" t="s">
        <v>142</v>
      </c>
      <c r="C13" s="109" t="s">
        <v>151</v>
      </c>
      <c r="D13" s="109" t="s">
        <v>143</v>
      </c>
      <c r="E13" s="118">
        <f t="shared" si="6"/>
        <v>0</v>
      </c>
      <c r="F13" s="21">
        <f t="shared" si="7"/>
        <v>3</v>
      </c>
      <c r="G13" s="121">
        <v>9</v>
      </c>
      <c r="H13" s="124">
        <v>25</v>
      </c>
      <c r="I13" s="109">
        <v>3</v>
      </c>
      <c r="J13" s="123">
        <v>25</v>
      </c>
      <c r="K13" s="125">
        <v>16</v>
      </c>
      <c r="L13" s="121">
        <v>25</v>
      </c>
      <c r="M13" s="21"/>
      <c r="N13" s="21"/>
      <c r="O13" s="121"/>
      <c r="P13" s="121"/>
      <c r="Q13" s="21">
        <f t="shared" si="0"/>
        <v>28</v>
      </c>
      <c r="R13" s="21">
        <f t="shared" si="1"/>
        <v>75</v>
      </c>
      <c r="T13" s="100"/>
      <c r="U13" s="228" t="s">
        <v>77</v>
      </c>
      <c r="V13" s="228"/>
      <c r="W13" s="100"/>
    </row>
    <row r="14" spans="1:23" ht="12.75">
      <c r="A14" s="108" t="s">
        <v>164</v>
      </c>
      <c r="B14" s="108" t="s">
        <v>142</v>
      </c>
      <c r="C14" s="109" t="s">
        <v>152</v>
      </c>
      <c r="D14" s="109" t="s">
        <v>147</v>
      </c>
      <c r="E14" s="118">
        <f t="shared" si="6"/>
        <v>0</v>
      </c>
      <c r="F14" s="21">
        <f t="shared" si="7"/>
        <v>3</v>
      </c>
      <c r="G14" s="121">
        <v>23</v>
      </c>
      <c r="H14" s="124">
        <v>25</v>
      </c>
      <c r="I14" s="109">
        <v>23</v>
      </c>
      <c r="J14" s="123">
        <v>25</v>
      </c>
      <c r="K14" s="125">
        <v>23</v>
      </c>
      <c r="L14" s="121">
        <v>25</v>
      </c>
      <c r="M14" s="21"/>
      <c r="N14" s="21"/>
      <c r="O14" s="121"/>
      <c r="P14" s="121"/>
      <c r="Q14" s="21">
        <f t="shared" si="0"/>
        <v>69</v>
      </c>
      <c r="R14" s="21">
        <f t="shared" si="1"/>
        <v>75</v>
      </c>
      <c r="T14" s="100"/>
      <c r="U14" s="100" t="s">
        <v>112</v>
      </c>
      <c r="V14" s="100">
        <v>3</v>
      </c>
      <c r="W14" s="100"/>
    </row>
    <row r="15" spans="1:23" ht="12.75">
      <c r="A15" s="108" t="s">
        <v>165</v>
      </c>
      <c r="B15" s="108" t="s">
        <v>142</v>
      </c>
      <c r="C15" s="127" t="s">
        <v>148</v>
      </c>
      <c r="D15" s="127" t="s">
        <v>144</v>
      </c>
      <c r="E15" s="118">
        <f t="shared" si="6"/>
        <v>3</v>
      </c>
      <c r="F15" s="21">
        <f t="shared" si="7"/>
        <v>0</v>
      </c>
      <c r="G15" s="121">
        <v>25</v>
      </c>
      <c r="H15" s="124">
        <v>9</v>
      </c>
      <c r="I15" s="109">
        <v>25</v>
      </c>
      <c r="J15" s="123">
        <v>19</v>
      </c>
      <c r="K15" s="125">
        <v>25</v>
      </c>
      <c r="L15" s="121">
        <v>21</v>
      </c>
      <c r="M15" s="21"/>
      <c r="N15" s="21"/>
      <c r="O15" s="121"/>
      <c r="P15" s="121"/>
      <c r="Q15" s="21">
        <f t="shared" si="0"/>
        <v>75</v>
      </c>
      <c r="R15" s="21">
        <f t="shared" si="1"/>
        <v>49</v>
      </c>
      <c r="T15" s="100"/>
      <c r="U15" s="100" t="s">
        <v>83</v>
      </c>
      <c r="V15" s="100">
        <v>1</v>
      </c>
      <c r="W15" s="100"/>
    </row>
    <row r="16" spans="1:23" ht="12.75">
      <c r="A16" s="108" t="s">
        <v>166</v>
      </c>
      <c r="B16" s="108" t="s">
        <v>142</v>
      </c>
      <c r="C16" s="109" t="s">
        <v>147</v>
      </c>
      <c r="D16" s="109" t="s">
        <v>143</v>
      </c>
      <c r="E16" s="118">
        <f t="shared" si="6"/>
        <v>3</v>
      </c>
      <c r="F16" s="21">
        <f t="shared" si="7"/>
        <v>1</v>
      </c>
      <c r="G16" s="121">
        <v>25</v>
      </c>
      <c r="H16" s="124">
        <v>16</v>
      </c>
      <c r="I16" s="109">
        <v>20</v>
      </c>
      <c r="J16" s="123">
        <v>25</v>
      </c>
      <c r="K16" s="125">
        <v>25</v>
      </c>
      <c r="L16" s="121">
        <v>14</v>
      </c>
      <c r="M16" s="21">
        <v>27</v>
      </c>
      <c r="N16" s="21">
        <v>25</v>
      </c>
      <c r="O16" s="121"/>
      <c r="P16" s="121"/>
      <c r="Q16" s="21">
        <f t="shared" si="0"/>
        <v>97</v>
      </c>
      <c r="R16" s="21">
        <f t="shared" si="1"/>
        <v>80</v>
      </c>
      <c r="T16" s="100"/>
      <c r="U16" s="100" t="s">
        <v>115</v>
      </c>
      <c r="V16" s="100">
        <v>0</v>
      </c>
      <c r="W16" s="100"/>
    </row>
    <row r="17" spans="1:23" ht="12.75">
      <c r="A17" s="108" t="s">
        <v>167</v>
      </c>
      <c r="B17" s="108" t="s">
        <v>142</v>
      </c>
      <c r="C17" s="109" t="s">
        <v>151</v>
      </c>
      <c r="D17" s="127" t="s">
        <v>144</v>
      </c>
      <c r="E17" s="118">
        <f t="shared" si="6"/>
        <v>0</v>
      </c>
      <c r="F17" s="21">
        <f t="shared" si="7"/>
        <v>3</v>
      </c>
      <c r="G17" s="121">
        <v>11</v>
      </c>
      <c r="H17" s="124">
        <v>25</v>
      </c>
      <c r="I17" s="109">
        <v>26</v>
      </c>
      <c r="J17" s="123">
        <v>28</v>
      </c>
      <c r="K17" s="125">
        <v>20</v>
      </c>
      <c r="L17" s="121">
        <v>25</v>
      </c>
      <c r="M17" s="21"/>
      <c r="N17" s="21"/>
      <c r="O17" s="121"/>
      <c r="P17" s="121"/>
      <c r="Q17" s="21">
        <f t="shared" si="0"/>
        <v>57</v>
      </c>
      <c r="R17" s="21">
        <f t="shared" si="1"/>
        <v>78</v>
      </c>
      <c r="T17" s="100"/>
      <c r="U17" s="100"/>
      <c r="V17" s="100"/>
      <c r="W17" s="100"/>
    </row>
    <row r="18" spans="1:18" ht="12.75">
      <c r="A18" s="132" t="s">
        <v>168</v>
      </c>
      <c r="B18" s="132" t="s">
        <v>142</v>
      </c>
      <c r="C18" s="133" t="s">
        <v>152</v>
      </c>
      <c r="D18" s="148" t="s">
        <v>148</v>
      </c>
      <c r="E18" s="135">
        <f t="shared" si="6"/>
        <v>3</v>
      </c>
      <c r="F18" s="135">
        <f t="shared" si="7"/>
        <v>0</v>
      </c>
      <c r="G18" s="140">
        <v>25</v>
      </c>
      <c r="H18" s="137">
        <v>13</v>
      </c>
      <c r="I18" s="133">
        <v>25</v>
      </c>
      <c r="J18" s="138">
        <v>15</v>
      </c>
      <c r="K18" s="139">
        <v>25</v>
      </c>
      <c r="L18" s="140">
        <v>11</v>
      </c>
      <c r="M18" s="135"/>
      <c r="N18" s="135"/>
      <c r="O18" s="140"/>
      <c r="P18" s="140"/>
      <c r="Q18" s="135">
        <f t="shared" si="0"/>
        <v>75</v>
      </c>
      <c r="R18" s="135">
        <f t="shared" si="1"/>
        <v>39</v>
      </c>
    </row>
    <row r="19" spans="1:32" ht="12.75">
      <c r="A19" s="116" t="s">
        <v>169</v>
      </c>
      <c r="B19" s="116" t="s">
        <v>142</v>
      </c>
      <c r="C19" s="149" t="s">
        <v>144</v>
      </c>
      <c r="D19" s="117" t="s">
        <v>143</v>
      </c>
      <c r="E19" s="118">
        <f t="shared" si="6"/>
        <v>0</v>
      </c>
      <c r="F19" s="118">
        <f t="shared" si="7"/>
        <v>3</v>
      </c>
      <c r="G19" s="119">
        <v>17</v>
      </c>
      <c r="H19" s="141">
        <v>25</v>
      </c>
      <c r="I19" s="117">
        <v>5</v>
      </c>
      <c r="J19" s="142">
        <v>25</v>
      </c>
      <c r="K19" s="143">
        <v>8</v>
      </c>
      <c r="L19" s="119">
        <v>25</v>
      </c>
      <c r="M19" s="118"/>
      <c r="N19" s="118"/>
      <c r="O19" s="119"/>
      <c r="P19" s="119"/>
      <c r="Q19" s="118">
        <f t="shared" si="0"/>
        <v>30</v>
      </c>
      <c r="R19" s="118">
        <f t="shared" si="1"/>
        <v>75</v>
      </c>
      <c r="T19" s="144"/>
      <c r="U19" s="144" t="s">
        <v>170</v>
      </c>
      <c r="V19" s="245" t="s">
        <v>76</v>
      </c>
      <c r="W19" s="245"/>
      <c r="X19" s="245"/>
      <c r="Y19" s="245"/>
      <c r="Z19" s="144" t="s">
        <v>77</v>
      </c>
      <c r="AA19" s="248" t="s">
        <v>78</v>
      </c>
      <c r="AB19" s="248"/>
      <c r="AC19" s="248"/>
      <c r="AD19" s="248" t="s">
        <v>77</v>
      </c>
      <c r="AE19" s="248"/>
      <c r="AF19" s="248"/>
    </row>
    <row r="20" spans="1:32" ht="12.75">
      <c r="A20" s="108" t="s">
        <v>171</v>
      </c>
      <c r="B20" s="108" t="s">
        <v>142</v>
      </c>
      <c r="C20" s="127" t="s">
        <v>148</v>
      </c>
      <c r="D20" s="109" t="s">
        <v>147</v>
      </c>
      <c r="E20" s="118">
        <f t="shared" si="6"/>
        <v>0</v>
      </c>
      <c r="F20" s="21">
        <f t="shared" si="7"/>
        <v>3</v>
      </c>
      <c r="G20" s="121">
        <v>14</v>
      </c>
      <c r="H20" s="124">
        <v>25</v>
      </c>
      <c r="I20" s="109">
        <v>6</v>
      </c>
      <c r="J20" s="123">
        <v>25</v>
      </c>
      <c r="K20" s="125">
        <v>13</v>
      </c>
      <c r="L20" s="121">
        <v>25</v>
      </c>
      <c r="M20" s="21"/>
      <c r="N20" s="21"/>
      <c r="O20" s="121"/>
      <c r="P20" s="121"/>
      <c r="Q20" s="21">
        <f t="shared" si="0"/>
        <v>33</v>
      </c>
      <c r="R20" s="21">
        <f t="shared" si="1"/>
        <v>75</v>
      </c>
      <c r="T20" s="144" t="s">
        <v>80</v>
      </c>
      <c r="U20" s="144" t="s">
        <v>81</v>
      </c>
      <c r="V20" s="145" t="s">
        <v>79</v>
      </c>
      <c r="W20" s="144" t="s">
        <v>82</v>
      </c>
      <c r="X20" s="144" t="s">
        <v>83</v>
      </c>
      <c r="Y20" s="154" t="s">
        <v>84</v>
      </c>
      <c r="Z20" s="144" t="s">
        <v>85</v>
      </c>
      <c r="AA20" s="144" t="s">
        <v>82</v>
      </c>
      <c r="AB20" s="155" t="s">
        <v>83</v>
      </c>
      <c r="AC20" s="144" t="s">
        <v>86</v>
      </c>
      <c r="AD20" s="144" t="s">
        <v>82</v>
      </c>
      <c r="AE20" s="155" t="s">
        <v>83</v>
      </c>
      <c r="AF20" s="144" t="s">
        <v>86</v>
      </c>
    </row>
    <row r="21" spans="1:32" ht="12.75">
      <c r="A21" s="108" t="s">
        <v>172</v>
      </c>
      <c r="B21" s="108" t="s">
        <v>142</v>
      </c>
      <c r="C21" s="109" t="s">
        <v>152</v>
      </c>
      <c r="D21" s="109" t="s">
        <v>151</v>
      </c>
      <c r="E21" s="118">
        <f t="shared" si="6"/>
        <v>3</v>
      </c>
      <c r="F21" s="21">
        <f t="shared" si="7"/>
        <v>0</v>
      </c>
      <c r="G21" s="121">
        <v>25</v>
      </c>
      <c r="H21" s="124">
        <v>9</v>
      </c>
      <c r="I21" s="109">
        <v>25</v>
      </c>
      <c r="J21" s="123">
        <v>20</v>
      </c>
      <c r="K21" s="125">
        <v>25</v>
      </c>
      <c r="L21" s="121">
        <v>8</v>
      </c>
      <c r="M21" s="21"/>
      <c r="N21" s="21"/>
      <c r="O21" s="121"/>
      <c r="P21" s="121"/>
      <c r="Q21" s="21">
        <f t="shared" si="0"/>
        <v>75</v>
      </c>
      <c r="R21" s="21">
        <f t="shared" si="1"/>
        <v>37</v>
      </c>
      <c r="T21" s="24">
        <v>1</v>
      </c>
      <c r="U21" s="207" t="s">
        <v>145</v>
      </c>
      <c r="V21" s="109">
        <f aca="true" t="shared" si="8" ref="V21:V26">W21+X21+Y21</f>
        <v>2</v>
      </c>
      <c r="W21" s="109">
        <f>COUNTIF($E$37,"=3")+COUNTIF($F$39,"=3")</f>
        <v>2</v>
      </c>
      <c r="X21" s="109">
        <f>SUM(IF($E$34&lt;$F$34,1,0))+SUM(IF($F$39&lt;$E$39,1,0))</f>
        <v>0</v>
      </c>
      <c r="Y21" s="109"/>
      <c r="Z21" s="24">
        <f aca="true" t="shared" si="9" ref="Z21:Z26">(W21*$V$14)+(X21*$V$15)+(Z4/2)</f>
        <v>20</v>
      </c>
      <c r="AA21" s="109">
        <f>$E$37+$F$39</f>
        <v>6</v>
      </c>
      <c r="AB21" s="109">
        <f>$F$37+$E$39</f>
        <v>3</v>
      </c>
      <c r="AC21" s="109">
        <f aca="true" t="shared" si="10" ref="AC21:AC26">IF(AB21=0,"MAX",AA21/AB21)</f>
        <v>2</v>
      </c>
      <c r="AD21" s="109">
        <f>$Q$37+$R$39</f>
        <v>187</v>
      </c>
      <c r="AE21" s="109">
        <f>$R$37+$Q$39</f>
        <v>188</v>
      </c>
      <c r="AF21" s="109">
        <f aca="true" t="shared" si="11" ref="AF21:AF26">IF(AE21=0,"MAX",AD21/AE21)</f>
        <v>0.9946808510638298</v>
      </c>
    </row>
    <row r="22" spans="1:32" ht="12.75">
      <c r="A22" s="108" t="s">
        <v>173</v>
      </c>
      <c r="B22" s="108" t="s">
        <v>142</v>
      </c>
      <c r="C22" s="109" t="s">
        <v>143</v>
      </c>
      <c r="D22" s="109" t="s">
        <v>152</v>
      </c>
      <c r="E22" s="118">
        <f t="shared" si="6"/>
        <v>2</v>
      </c>
      <c r="F22" s="21">
        <f t="shared" si="7"/>
        <v>3</v>
      </c>
      <c r="G22" s="121">
        <v>25</v>
      </c>
      <c r="H22" s="124">
        <v>20</v>
      </c>
      <c r="I22" s="109">
        <v>16</v>
      </c>
      <c r="J22" s="123">
        <v>25</v>
      </c>
      <c r="K22" s="125">
        <v>15</v>
      </c>
      <c r="L22" s="121">
        <v>25</v>
      </c>
      <c r="M22" s="21">
        <v>26</v>
      </c>
      <c r="N22" s="21">
        <v>24</v>
      </c>
      <c r="O22" s="121">
        <v>8</v>
      </c>
      <c r="P22" s="121">
        <v>15</v>
      </c>
      <c r="Q22" s="21">
        <f t="shared" si="0"/>
        <v>90</v>
      </c>
      <c r="R22" s="21">
        <f t="shared" si="1"/>
        <v>109</v>
      </c>
      <c r="T22" s="113">
        <v>2</v>
      </c>
      <c r="U22" s="24" t="s">
        <v>149</v>
      </c>
      <c r="V22" s="109">
        <f t="shared" si="8"/>
        <v>2</v>
      </c>
      <c r="W22" s="109">
        <f>COUNTIF($F$38,"=3")+COUNTIF($E$39,"=3")</f>
        <v>1</v>
      </c>
      <c r="X22" s="109">
        <f>SUM(IF($F$38&lt;$E$38,1,0))+SUM(IF($E$39&lt;$F$39,1,0))</f>
        <v>1</v>
      </c>
      <c r="Y22" s="147"/>
      <c r="Z22" s="24">
        <f t="shared" si="9"/>
        <v>17</v>
      </c>
      <c r="AA22" s="147">
        <f>$F$38+$E$39</f>
        <v>5</v>
      </c>
      <c r="AB22" s="147">
        <f>$E$38+$F$39</f>
        <v>5</v>
      </c>
      <c r="AC22" s="109">
        <f t="shared" si="10"/>
        <v>1</v>
      </c>
      <c r="AD22" s="147">
        <f>$R$38+$Q$39</f>
        <v>204</v>
      </c>
      <c r="AE22" s="147">
        <f>$Q$38+$R$39</f>
        <v>194</v>
      </c>
      <c r="AF22" s="109">
        <f t="shared" si="11"/>
        <v>1.0515463917525774</v>
      </c>
    </row>
    <row r="23" spans="1:32" ht="12.75">
      <c r="A23" s="108" t="s">
        <v>174</v>
      </c>
      <c r="B23" s="108" t="s">
        <v>142</v>
      </c>
      <c r="C23" s="109" t="s">
        <v>151</v>
      </c>
      <c r="D23" s="127" t="s">
        <v>148</v>
      </c>
      <c r="E23" s="118">
        <f t="shared" si="6"/>
        <v>0</v>
      </c>
      <c r="F23" s="21">
        <f t="shared" si="7"/>
        <v>3</v>
      </c>
      <c r="G23" s="121">
        <v>13</v>
      </c>
      <c r="H23" s="124">
        <v>25</v>
      </c>
      <c r="I23" s="109">
        <v>14</v>
      </c>
      <c r="J23" s="123">
        <v>25</v>
      </c>
      <c r="K23" s="125">
        <v>12</v>
      </c>
      <c r="L23" s="121">
        <v>25</v>
      </c>
      <c r="M23" s="21"/>
      <c r="N23" s="21"/>
      <c r="O23" s="121"/>
      <c r="P23" s="121"/>
      <c r="Q23" s="21">
        <f t="shared" si="0"/>
        <v>39</v>
      </c>
      <c r="R23" s="21">
        <f t="shared" si="1"/>
        <v>75</v>
      </c>
      <c r="T23" s="112">
        <v>3</v>
      </c>
      <c r="U23" s="112" t="s">
        <v>153</v>
      </c>
      <c r="V23" s="182">
        <f t="shared" si="8"/>
        <v>2</v>
      </c>
      <c r="W23" s="133">
        <f>COUNTIF($F$37,"=3")+COUNTIF($E$38,"=3")</f>
        <v>0</v>
      </c>
      <c r="X23" s="133">
        <f>SUM(IF($F$37&lt;$E$37,1,0))+SUM(IF($E$38&lt;$F$38,1,0))</f>
        <v>2</v>
      </c>
      <c r="Y23" s="133"/>
      <c r="Z23" s="112">
        <f t="shared" si="9"/>
        <v>14</v>
      </c>
      <c r="AA23" s="133">
        <f>$F$37+$E$38</f>
        <v>3</v>
      </c>
      <c r="AB23" s="133">
        <f>$E$37+$F$38</f>
        <v>6</v>
      </c>
      <c r="AC23" s="133">
        <f t="shared" si="10"/>
        <v>0.5</v>
      </c>
      <c r="AD23" s="133">
        <f>$R$37+$Q$38</f>
        <v>185</v>
      </c>
      <c r="AE23" s="133">
        <f>$Q$37+$R$38</f>
        <v>194</v>
      </c>
      <c r="AF23" s="133">
        <f t="shared" si="11"/>
        <v>0.9536082474226805</v>
      </c>
    </row>
    <row r="24" spans="1:32" ht="12.75">
      <c r="A24" s="108" t="s">
        <v>175</v>
      </c>
      <c r="B24" s="108" t="s">
        <v>142</v>
      </c>
      <c r="C24" s="109" t="s">
        <v>147</v>
      </c>
      <c r="D24" s="127" t="s">
        <v>144</v>
      </c>
      <c r="E24" s="118">
        <f t="shared" si="6"/>
        <v>3</v>
      </c>
      <c r="F24" s="21">
        <f t="shared" si="7"/>
        <v>0</v>
      </c>
      <c r="G24" s="121">
        <v>25</v>
      </c>
      <c r="H24" s="124">
        <v>9</v>
      </c>
      <c r="I24" s="109">
        <v>25</v>
      </c>
      <c r="J24" s="123">
        <v>12</v>
      </c>
      <c r="K24" s="125">
        <v>25</v>
      </c>
      <c r="L24" s="121">
        <v>11</v>
      </c>
      <c r="M24" s="21"/>
      <c r="N24" s="21"/>
      <c r="O24" s="121"/>
      <c r="P24" s="121"/>
      <c r="Q24" s="21">
        <f t="shared" si="0"/>
        <v>75</v>
      </c>
      <c r="R24" s="21">
        <f t="shared" si="1"/>
        <v>32</v>
      </c>
      <c r="T24" s="122">
        <v>4</v>
      </c>
      <c r="U24" s="156" t="s">
        <v>155</v>
      </c>
      <c r="V24" s="157">
        <f t="shared" si="8"/>
        <v>2</v>
      </c>
      <c r="W24" s="117">
        <f>COUNTIF($E$34,"=3")+COUNTIF($F$36,"=3")</f>
        <v>2</v>
      </c>
      <c r="X24" s="117">
        <f>SUM(IF($E$34&lt;$F$34,1,0))+SUM(IF($F$36&lt;$E$36,1,0))</f>
        <v>0</v>
      </c>
      <c r="Y24" s="117"/>
      <c r="Z24" s="113">
        <f t="shared" si="9"/>
        <v>15</v>
      </c>
      <c r="AA24" s="117">
        <f>$E$34+$F$36</f>
        <v>6</v>
      </c>
      <c r="AB24" s="117">
        <f>$F$34+$E$36</f>
        <v>0</v>
      </c>
      <c r="AC24" s="117" t="str">
        <f t="shared" si="10"/>
        <v>MAX</v>
      </c>
      <c r="AD24" s="117">
        <f>$Q$34+$R$36</f>
        <v>150</v>
      </c>
      <c r="AE24" s="117">
        <f>$R$34+$Q$36</f>
        <v>94</v>
      </c>
      <c r="AF24" s="117">
        <f t="shared" si="11"/>
        <v>1.5957446808510638</v>
      </c>
    </row>
    <row r="25" spans="1:32" ht="12.75">
      <c r="A25" s="108" t="s">
        <v>176</v>
      </c>
      <c r="B25" s="108" t="s">
        <v>142</v>
      </c>
      <c r="C25" s="127" t="s">
        <v>148</v>
      </c>
      <c r="D25" s="109" t="s">
        <v>143</v>
      </c>
      <c r="E25" s="118">
        <f t="shared" si="6"/>
        <v>0</v>
      </c>
      <c r="F25" s="21">
        <f t="shared" si="7"/>
        <v>3</v>
      </c>
      <c r="G25" s="121">
        <v>14</v>
      </c>
      <c r="H25" s="124">
        <v>25</v>
      </c>
      <c r="I25" s="109">
        <v>15</v>
      </c>
      <c r="J25" s="123">
        <v>25</v>
      </c>
      <c r="K25" s="125">
        <v>20</v>
      </c>
      <c r="L25" s="121">
        <v>25</v>
      </c>
      <c r="M25" s="21"/>
      <c r="N25" s="21"/>
      <c r="O25" s="121"/>
      <c r="P25" s="121"/>
      <c r="Q25" s="21">
        <f t="shared" si="0"/>
        <v>49</v>
      </c>
      <c r="R25" s="21">
        <f t="shared" si="1"/>
        <v>75</v>
      </c>
      <c r="T25" s="24">
        <v>5</v>
      </c>
      <c r="U25" s="126" t="s">
        <v>157</v>
      </c>
      <c r="V25" s="109">
        <f t="shared" si="8"/>
        <v>2</v>
      </c>
      <c r="W25" s="109">
        <f>COUNTIF($F$34,"=3")+COUNTIF($E$35,"=3")</f>
        <v>1</v>
      </c>
      <c r="X25" s="109">
        <f>SUM(IF($E$35&lt;$F$35,1,0))+SUM(IF($F$34&lt;$E$34,1,0))</f>
        <v>1</v>
      </c>
      <c r="Y25" s="158"/>
      <c r="Z25" s="24">
        <f t="shared" si="9"/>
        <v>11</v>
      </c>
      <c r="AA25" s="159">
        <f>$F$34+$E$35</f>
        <v>3</v>
      </c>
      <c r="AB25" s="127">
        <f>$E$34+$F$35</f>
        <v>3</v>
      </c>
      <c r="AC25" s="109">
        <f t="shared" si="10"/>
        <v>1</v>
      </c>
      <c r="AD25" s="127">
        <f>$R$34+$Q$35</f>
        <v>116</v>
      </c>
      <c r="AE25" s="127">
        <f>$Q$34+$R$35</f>
        <v>134</v>
      </c>
      <c r="AF25" s="109">
        <f t="shared" si="11"/>
        <v>0.8656716417910447</v>
      </c>
    </row>
    <row r="26" spans="1:32" ht="12.75">
      <c r="A26" s="108" t="s">
        <v>177</v>
      </c>
      <c r="B26" s="108" t="s">
        <v>142</v>
      </c>
      <c r="C26" s="109" t="s">
        <v>151</v>
      </c>
      <c r="D26" s="109" t="s">
        <v>147</v>
      </c>
      <c r="E26" s="118">
        <f t="shared" si="6"/>
        <v>0</v>
      </c>
      <c r="F26" s="21">
        <f t="shared" si="7"/>
        <v>3</v>
      </c>
      <c r="G26" s="121">
        <v>13</v>
      </c>
      <c r="H26" s="124">
        <v>25</v>
      </c>
      <c r="I26" s="109">
        <v>24</v>
      </c>
      <c r="J26" s="123">
        <v>26</v>
      </c>
      <c r="K26" s="125">
        <v>7</v>
      </c>
      <c r="L26" s="121">
        <v>25</v>
      </c>
      <c r="M26" s="21"/>
      <c r="N26" s="21"/>
      <c r="O26" s="121"/>
      <c r="P26" s="121"/>
      <c r="Q26" s="21">
        <f t="shared" si="0"/>
        <v>44</v>
      </c>
      <c r="R26" s="21">
        <f t="shared" si="1"/>
        <v>76</v>
      </c>
      <c r="T26" s="24">
        <v>6</v>
      </c>
      <c r="U26" s="24" t="s">
        <v>159</v>
      </c>
      <c r="V26" s="109">
        <f t="shared" si="8"/>
        <v>2</v>
      </c>
      <c r="W26" s="109">
        <f>COUNTIF($F$35,"=3")+COUNTIF($E$36,"=3")</f>
        <v>0</v>
      </c>
      <c r="X26" s="109">
        <f>SUM(IF($F$35&lt;$E$35,1,0))+SUM(IF($E$36&lt;$F$36,1,0))</f>
        <v>2</v>
      </c>
      <c r="Y26" s="158"/>
      <c r="Z26" s="24">
        <f t="shared" si="9"/>
        <v>7</v>
      </c>
      <c r="AA26" s="159">
        <f>$F$35+$E$36</f>
        <v>0</v>
      </c>
      <c r="AB26" s="127">
        <f>$E$35+$F$36</f>
        <v>6</v>
      </c>
      <c r="AC26" s="109">
        <f t="shared" si="10"/>
        <v>0</v>
      </c>
      <c r="AD26" s="127">
        <f>$R$35+$Q$36</f>
        <v>112</v>
      </c>
      <c r="AE26" s="127">
        <f>$Q$35+$R$36</f>
        <v>150</v>
      </c>
      <c r="AF26" s="109">
        <f t="shared" si="11"/>
        <v>0.7466666666666667</v>
      </c>
    </row>
    <row r="27" spans="1:18" ht="12.75">
      <c r="A27" s="108" t="s">
        <v>178</v>
      </c>
      <c r="B27" s="108" t="s">
        <v>142</v>
      </c>
      <c r="C27" s="109" t="s">
        <v>152</v>
      </c>
      <c r="D27" s="127" t="s">
        <v>144</v>
      </c>
      <c r="E27" s="118">
        <f t="shared" si="6"/>
        <v>3</v>
      </c>
      <c r="F27" s="21">
        <f t="shared" si="7"/>
        <v>0</v>
      </c>
      <c r="G27" s="121">
        <v>25</v>
      </c>
      <c r="H27" s="124">
        <v>6</v>
      </c>
      <c r="I27" s="109">
        <v>26</v>
      </c>
      <c r="J27" s="123">
        <v>24</v>
      </c>
      <c r="K27" s="125">
        <v>25</v>
      </c>
      <c r="L27" s="121">
        <v>16</v>
      </c>
      <c r="M27" s="21"/>
      <c r="N27" s="21"/>
      <c r="O27" s="121"/>
      <c r="P27" s="121"/>
      <c r="Q27" s="21">
        <f t="shared" si="0"/>
        <v>76</v>
      </c>
      <c r="R27" s="21">
        <f t="shared" si="1"/>
        <v>46</v>
      </c>
    </row>
    <row r="28" spans="1:18" ht="12.75">
      <c r="A28" s="108" t="s">
        <v>179</v>
      </c>
      <c r="B28" s="108" t="s">
        <v>142</v>
      </c>
      <c r="C28" s="109" t="s">
        <v>143</v>
      </c>
      <c r="D28" s="109" t="s">
        <v>151</v>
      </c>
      <c r="E28" s="118">
        <f t="shared" si="6"/>
        <v>3</v>
      </c>
      <c r="F28" s="21">
        <f t="shared" si="7"/>
        <v>0</v>
      </c>
      <c r="G28" s="121">
        <v>25</v>
      </c>
      <c r="H28" s="124">
        <v>8</v>
      </c>
      <c r="I28" s="109">
        <v>25</v>
      </c>
      <c r="J28" s="123">
        <v>9</v>
      </c>
      <c r="K28" s="125">
        <v>25</v>
      </c>
      <c r="L28" s="121">
        <v>8</v>
      </c>
      <c r="M28" s="21"/>
      <c r="N28" s="21"/>
      <c r="O28" s="121"/>
      <c r="P28" s="121"/>
      <c r="Q28" s="21">
        <f t="shared" si="0"/>
        <v>75</v>
      </c>
      <c r="R28" s="21">
        <f t="shared" si="1"/>
        <v>25</v>
      </c>
    </row>
    <row r="29" spans="1:18" ht="12.75">
      <c r="A29" s="108" t="s">
        <v>180</v>
      </c>
      <c r="B29" s="108" t="s">
        <v>142</v>
      </c>
      <c r="C29" s="109" t="s">
        <v>147</v>
      </c>
      <c r="D29" s="109" t="s">
        <v>152</v>
      </c>
      <c r="E29" s="118">
        <f t="shared" si="6"/>
        <v>3</v>
      </c>
      <c r="F29" s="21">
        <f t="shared" si="7"/>
        <v>0</v>
      </c>
      <c r="G29" s="121">
        <v>25</v>
      </c>
      <c r="H29" s="124">
        <v>18</v>
      </c>
      <c r="I29" s="109">
        <v>25</v>
      </c>
      <c r="J29" s="123">
        <v>18</v>
      </c>
      <c r="K29" s="125">
        <v>25</v>
      </c>
      <c r="L29" s="121">
        <v>13</v>
      </c>
      <c r="M29" s="21"/>
      <c r="N29" s="21"/>
      <c r="O29" s="121"/>
      <c r="P29" s="121"/>
      <c r="Q29" s="21">
        <f t="shared" si="0"/>
        <v>75</v>
      </c>
      <c r="R29" s="21">
        <f t="shared" si="1"/>
        <v>49</v>
      </c>
    </row>
    <row r="30" spans="1:18" ht="12.75">
      <c r="A30" s="108" t="s">
        <v>181</v>
      </c>
      <c r="B30" s="108" t="s">
        <v>142</v>
      </c>
      <c r="C30" s="127" t="s">
        <v>144</v>
      </c>
      <c r="D30" s="127" t="s">
        <v>148</v>
      </c>
      <c r="E30" s="118">
        <f t="shared" si="6"/>
        <v>1</v>
      </c>
      <c r="F30" s="21">
        <f t="shared" si="7"/>
        <v>3</v>
      </c>
      <c r="G30" s="121">
        <v>21</v>
      </c>
      <c r="H30" s="124">
        <v>25</v>
      </c>
      <c r="I30" s="109">
        <v>25</v>
      </c>
      <c r="J30" s="123">
        <v>19</v>
      </c>
      <c r="K30" s="125">
        <v>17</v>
      </c>
      <c r="L30" s="121">
        <v>25</v>
      </c>
      <c r="M30" s="21">
        <v>20</v>
      </c>
      <c r="N30" s="21">
        <v>25</v>
      </c>
      <c r="O30" s="121"/>
      <c r="P30" s="121"/>
      <c r="Q30" s="21">
        <f t="shared" si="0"/>
        <v>83</v>
      </c>
      <c r="R30" s="21">
        <f t="shared" si="1"/>
        <v>94</v>
      </c>
    </row>
    <row r="31" spans="1:18" ht="12.75">
      <c r="A31" s="108" t="s">
        <v>182</v>
      </c>
      <c r="B31" s="108" t="s">
        <v>142</v>
      </c>
      <c r="C31" s="109" t="s">
        <v>143</v>
      </c>
      <c r="D31" s="109" t="s">
        <v>147</v>
      </c>
      <c r="E31" s="118">
        <f t="shared" si="6"/>
        <v>3</v>
      </c>
      <c r="F31" s="21">
        <f t="shared" si="7"/>
        <v>1</v>
      </c>
      <c r="G31" s="121">
        <v>25</v>
      </c>
      <c r="H31" s="124">
        <v>21</v>
      </c>
      <c r="I31" s="109">
        <v>25</v>
      </c>
      <c r="J31" s="123">
        <v>21</v>
      </c>
      <c r="K31" s="125">
        <v>23</v>
      </c>
      <c r="L31" s="121">
        <v>25</v>
      </c>
      <c r="M31" s="21">
        <v>26</v>
      </c>
      <c r="N31" s="21">
        <v>24</v>
      </c>
      <c r="O31" s="121"/>
      <c r="P31" s="121"/>
      <c r="Q31" s="21">
        <f t="shared" si="0"/>
        <v>99</v>
      </c>
      <c r="R31" s="21">
        <f t="shared" si="1"/>
        <v>91</v>
      </c>
    </row>
    <row r="32" spans="1:18" ht="12.75">
      <c r="A32" s="108" t="s">
        <v>183</v>
      </c>
      <c r="B32" s="108" t="s">
        <v>142</v>
      </c>
      <c r="C32" s="127" t="s">
        <v>144</v>
      </c>
      <c r="D32" s="109" t="s">
        <v>151</v>
      </c>
      <c r="E32" s="118">
        <f t="shared" si="6"/>
        <v>3</v>
      </c>
      <c r="F32" s="21">
        <f t="shared" si="7"/>
        <v>1</v>
      </c>
      <c r="G32" s="121">
        <v>25</v>
      </c>
      <c r="H32" s="124">
        <v>8</v>
      </c>
      <c r="I32" s="109">
        <v>23</v>
      </c>
      <c r="J32" s="123">
        <v>25</v>
      </c>
      <c r="K32" s="125">
        <v>25</v>
      </c>
      <c r="L32" s="121">
        <v>17</v>
      </c>
      <c r="M32" s="21">
        <v>25</v>
      </c>
      <c r="N32" s="21">
        <v>17</v>
      </c>
      <c r="O32" s="121"/>
      <c r="P32" s="121"/>
      <c r="Q32" s="21">
        <f t="shared" si="0"/>
        <v>98</v>
      </c>
      <c r="R32" s="21">
        <f t="shared" si="1"/>
        <v>67</v>
      </c>
    </row>
    <row r="33" spans="1:18" ht="12.75">
      <c r="A33" s="132" t="s">
        <v>184</v>
      </c>
      <c r="B33" s="132" t="s">
        <v>142</v>
      </c>
      <c r="C33" s="148" t="s">
        <v>148</v>
      </c>
      <c r="D33" s="133" t="s">
        <v>152</v>
      </c>
      <c r="E33" s="135">
        <f t="shared" si="6"/>
        <v>0</v>
      </c>
      <c r="F33" s="135">
        <f t="shared" si="7"/>
        <v>3</v>
      </c>
      <c r="G33" s="140">
        <v>20</v>
      </c>
      <c r="H33" s="137">
        <v>25</v>
      </c>
      <c r="I33" s="133">
        <v>18</v>
      </c>
      <c r="J33" s="138">
        <v>25</v>
      </c>
      <c r="K33" s="139">
        <v>19</v>
      </c>
      <c r="L33" s="140">
        <v>25</v>
      </c>
      <c r="M33" s="135"/>
      <c r="N33" s="135"/>
      <c r="O33" s="140"/>
      <c r="P33" s="140"/>
      <c r="Q33" s="135">
        <f t="shared" si="0"/>
        <v>57</v>
      </c>
      <c r="R33" s="135">
        <f t="shared" si="1"/>
        <v>75</v>
      </c>
    </row>
    <row r="34" spans="1:19" ht="12.75">
      <c r="A34" s="116" t="s">
        <v>185</v>
      </c>
      <c r="B34" s="116" t="s">
        <v>142</v>
      </c>
      <c r="C34" s="117" t="s">
        <v>148</v>
      </c>
      <c r="D34" s="117" t="s">
        <v>144</v>
      </c>
      <c r="E34" s="118">
        <f t="shared" si="6"/>
        <v>3</v>
      </c>
      <c r="F34" s="118">
        <f t="shared" si="7"/>
        <v>0</v>
      </c>
      <c r="G34" s="119">
        <v>25</v>
      </c>
      <c r="H34" s="141">
        <v>11</v>
      </c>
      <c r="I34" s="117">
        <v>25</v>
      </c>
      <c r="J34" s="142">
        <v>20</v>
      </c>
      <c r="K34" s="143">
        <v>25</v>
      </c>
      <c r="L34" s="119">
        <v>10</v>
      </c>
      <c r="M34" s="118"/>
      <c r="N34" s="118"/>
      <c r="O34" s="119"/>
      <c r="P34" s="119"/>
      <c r="Q34" s="118">
        <f t="shared" si="0"/>
        <v>75</v>
      </c>
      <c r="R34" s="118">
        <f t="shared" si="1"/>
        <v>41</v>
      </c>
      <c r="S34" s="9" t="s">
        <v>134</v>
      </c>
    </row>
    <row r="35" spans="1:18" ht="12.75">
      <c r="A35" s="108" t="s">
        <v>186</v>
      </c>
      <c r="B35" s="108" t="s">
        <v>142</v>
      </c>
      <c r="C35" s="117" t="s">
        <v>144</v>
      </c>
      <c r="D35" s="117" t="s">
        <v>151</v>
      </c>
      <c r="E35" s="118">
        <f t="shared" si="6"/>
        <v>3</v>
      </c>
      <c r="F35" s="21">
        <f t="shared" si="7"/>
        <v>0</v>
      </c>
      <c r="G35" s="121">
        <v>25</v>
      </c>
      <c r="H35" s="124">
        <v>22</v>
      </c>
      <c r="I35" s="109">
        <v>25</v>
      </c>
      <c r="J35" s="123">
        <v>20</v>
      </c>
      <c r="K35" s="125">
        <v>25</v>
      </c>
      <c r="L35" s="121">
        <v>17</v>
      </c>
      <c r="M35" s="21"/>
      <c r="N35" s="21"/>
      <c r="O35" s="121"/>
      <c r="P35" s="121"/>
      <c r="Q35" s="21">
        <f t="shared" si="0"/>
        <v>75</v>
      </c>
      <c r="R35" s="21">
        <f t="shared" si="1"/>
        <v>59</v>
      </c>
    </row>
    <row r="36" spans="1:18" ht="12.75">
      <c r="A36" s="132" t="s">
        <v>187</v>
      </c>
      <c r="B36" s="132" t="s">
        <v>142</v>
      </c>
      <c r="C36" s="133" t="s">
        <v>151</v>
      </c>
      <c r="D36" s="133" t="s">
        <v>148</v>
      </c>
      <c r="E36" s="183">
        <f t="shared" si="6"/>
        <v>0</v>
      </c>
      <c r="F36" s="183">
        <f t="shared" si="7"/>
        <v>3</v>
      </c>
      <c r="G36" s="140">
        <v>15</v>
      </c>
      <c r="H36" s="137">
        <v>25</v>
      </c>
      <c r="I36" s="133">
        <v>18</v>
      </c>
      <c r="J36" s="138">
        <v>25</v>
      </c>
      <c r="K36" s="139">
        <v>20</v>
      </c>
      <c r="L36" s="140">
        <v>25</v>
      </c>
      <c r="M36" s="135"/>
      <c r="N36" s="135"/>
      <c r="O36" s="140"/>
      <c r="P36" s="140"/>
      <c r="Q36" s="135">
        <f t="shared" si="0"/>
        <v>53</v>
      </c>
      <c r="R36" s="135">
        <f t="shared" si="1"/>
        <v>75</v>
      </c>
    </row>
    <row r="37" spans="1:19" ht="12.75">
      <c r="A37" s="116" t="s">
        <v>188</v>
      </c>
      <c r="B37" s="116" t="s">
        <v>142</v>
      </c>
      <c r="C37" s="117" t="s">
        <v>147</v>
      </c>
      <c r="D37" s="117" t="s">
        <v>152</v>
      </c>
      <c r="E37" s="118">
        <f t="shared" si="6"/>
        <v>3</v>
      </c>
      <c r="F37" s="118">
        <f t="shared" si="7"/>
        <v>1</v>
      </c>
      <c r="G37" s="119">
        <v>25</v>
      </c>
      <c r="H37" s="141">
        <v>21</v>
      </c>
      <c r="I37" s="117">
        <v>25</v>
      </c>
      <c r="J37" s="142">
        <v>21</v>
      </c>
      <c r="K37" s="143">
        <v>19</v>
      </c>
      <c r="L37" s="119">
        <v>25</v>
      </c>
      <c r="M37" s="118">
        <v>25</v>
      </c>
      <c r="N37" s="118">
        <v>17</v>
      </c>
      <c r="O37" s="119"/>
      <c r="P37" s="119"/>
      <c r="Q37" s="118">
        <f t="shared" si="0"/>
        <v>94</v>
      </c>
      <c r="R37" s="118">
        <f t="shared" si="1"/>
        <v>84</v>
      </c>
      <c r="S37" s="9" t="s">
        <v>138</v>
      </c>
    </row>
    <row r="38" spans="1:18" ht="12.75">
      <c r="A38" s="108" t="s">
        <v>189</v>
      </c>
      <c r="B38" s="160" t="s">
        <v>142</v>
      </c>
      <c r="C38" s="161" t="s">
        <v>152</v>
      </c>
      <c r="D38" s="161" t="s">
        <v>143</v>
      </c>
      <c r="E38" s="131">
        <f t="shared" si="6"/>
        <v>2</v>
      </c>
      <c r="F38" s="128">
        <f t="shared" si="7"/>
        <v>3</v>
      </c>
      <c r="G38" s="121">
        <v>20</v>
      </c>
      <c r="H38" s="124">
        <v>25</v>
      </c>
      <c r="I38" s="109">
        <v>25</v>
      </c>
      <c r="J38" s="123">
        <v>20</v>
      </c>
      <c r="K38" s="125">
        <v>17</v>
      </c>
      <c r="L38" s="121">
        <v>25</v>
      </c>
      <c r="M38" s="21">
        <v>25</v>
      </c>
      <c r="N38" s="21">
        <v>14</v>
      </c>
      <c r="O38" s="121">
        <v>14</v>
      </c>
      <c r="P38" s="121">
        <v>16</v>
      </c>
      <c r="Q38" s="21">
        <f t="shared" si="0"/>
        <v>101</v>
      </c>
      <c r="R38" s="21">
        <f t="shared" si="1"/>
        <v>100</v>
      </c>
    </row>
    <row r="39" spans="1:18" ht="12.75">
      <c r="A39" s="132" t="s">
        <v>190</v>
      </c>
      <c r="B39" s="132" t="s">
        <v>142</v>
      </c>
      <c r="C39" s="133" t="s">
        <v>143</v>
      </c>
      <c r="D39" s="133" t="s">
        <v>147</v>
      </c>
      <c r="E39" s="135">
        <f t="shared" si="6"/>
        <v>2</v>
      </c>
      <c r="F39" s="135">
        <f t="shared" si="7"/>
        <v>3</v>
      </c>
      <c r="G39" s="140">
        <v>25</v>
      </c>
      <c r="H39" s="137">
        <v>10</v>
      </c>
      <c r="I39" s="133">
        <v>25</v>
      </c>
      <c r="J39" s="138">
        <v>18</v>
      </c>
      <c r="K39" s="139">
        <v>22</v>
      </c>
      <c r="L39" s="140">
        <v>25</v>
      </c>
      <c r="M39" s="135">
        <v>20</v>
      </c>
      <c r="N39" s="135">
        <v>25</v>
      </c>
      <c r="O39" s="140">
        <v>12</v>
      </c>
      <c r="P39" s="140">
        <v>15</v>
      </c>
      <c r="Q39" s="135">
        <f t="shared" si="0"/>
        <v>104</v>
      </c>
      <c r="R39" s="135">
        <f t="shared" si="1"/>
        <v>93</v>
      </c>
    </row>
  </sheetData>
  <sheetProtection/>
  <mergeCells count="18">
    <mergeCell ref="AA19:AC19"/>
    <mergeCell ref="A1:AF1"/>
    <mergeCell ref="C2:D2"/>
    <mergeCell ref="E2:F2"/>
    <mergeCell ref="G2:R2"/>
    <mergeCell ref="V2:Y2"/>
    <mergeCell ref="AA2:AC2"/>
    <mergeCell ref="AD2:AF2"/>
    <mergeCell ref="AD19:AF19"/>
    <mergeCell ref="M3:N3"/>
    <mergeCell ref="V19:Y19"/>
    <mergeCell ref="O3:P3"/>
    <mergeCell ref="Q3:R3"/>
    <mergeCell ref="U13:V13"/>
    <mergeCell ref="E3:F3"/>
    <mergeCell ref="G3:H3"/>
    <mergeCell ref="I3:J3"/>
    <mergeCell ref="K3:L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U4" sqref="U4"/>
    </sheetView>
  </sheetViews>
  <sheetFormatPr defaultColWidth="9.140625" defaultRowHeight="12.75"/>
  <cols>
    <col min="1" max="1" width="6.421875" style="162" customWidth="1"/>
    <col min="2" max="2" width="10.8515625" style="162" customWidth="1"/>
    <col min="3" max="4" width="21.8515625" style="162" customWidth="1"/>
    <col min="5" max="6" width="2.00390625" style="162" customWidth="1"/>
    <col min="7" max="16" width="3.00390625" style="162" customWidth="1"/>
    <col min="17" max="18" width="4.00390625" style="162" customWidth="1"/>
    <col min="19" max="19" width="4.8515625" style="162" customWidth="1"/>
    <col min="20" max="20" width="2.00390625" style="162" customWidth="1"/>
    <col min="21" max="21" width="25.8515625" style="162" customWidth="1"/>
    <col min="22" max="22" width="5.00390625" style="162" customWidth="1"/>
    <col min="23" max="23" width="4.7109375" style="162" customWidth="1"/>
    <col min="24" max="24" width="4.57421875" style="162" customWidth="1"/>
    <col min="25" max="25" width="4.421875" style="162" customWidth="1"/>
    <col min="26" max="26" width="6.140625" style="162" customWidth="1"/>
    <col min="27" max="27" width="4.7109375" style="162" customWidth="1"/>
    <col min="28" max="28" width="4.57421875" style="162" customWidth="1"/>
    <col min="29" max="29" width="5.140625" style="162" customWidth="1"/>
    <col min="30" max="30" width="4.7109375" style="162" customWidth="1"/>
    <col min="31" max="31" width="4.57421875" style="162" customWidth="1"/>
    <col min="32" max="32" width="5.140625" style="162" customWidth="1"/>
    <col min="33" max="16384" width="9.140625" style="162" customWidth="1"/>
  </cols>
  <sheetData>
    <row r="1" spans="1:32" ht="128.25" customHeight="1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</row>
    <row r="2" spans="1:32" ht="12.75">
      <c r="A2" s="108"/>
      <c r="B2" s="108"/>
      <c r="C2" s="250" t="s">
        <v>74</v>
      </c>
      <c r="D2" s="250"/>
      <c r="E2" s="251"/>
      <c r="F2" s="251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16"/>
      <c r="T2" s="43"/>
      <c r="U2" s="43" t="s">
        <v>75</v>
      </c>
      <c r="V2" s="253" t="s">
        <v>76</v>
      </c>
      <c r="W2" s="253"/>
      <c r="X2" s="253"/>
      <c r="Y2" s="253"/>
      <c r="Z2" s="43" t="s">
        <v>77</v>
      </c>
      <c r="AA2" s="233" t="s">
        <v>78</v>
      </c>
      <c r="AB2" s="233"/>
      <c r="AC2" s="233" t="s">
        <v>77</v>
      </c>
      <c r="AD2" s="233"/>
      <c r="AE2" s="233"/>
      <c r="AF2" s="233"/>
    </row>
    <row r="3" spans="1:32" ht="12.75">
      <c r="A3" s="163" t="s">
        <v>6</v>
      </c>
      <c r="B3" s="163" t="s">
        <v>7</v>
      </c>
      <c r="C3" s="24" t="s">
        <v>8</v>
      </c>
      <c r="D3" s="24" t="s">
        <v>9</v>
      </c>
      <c r="E3" s="250" t="s">
        <v>78</v>
      </c>
      <c r="F3" s="250"/>
      <c r="G3" s="254">
        <v>1</v>
      </c>
      <c r="H3" s="254"/>
      <c r="I3" s="250">
        <v>2</v>
      </c>
      <c r="J3" s="250"/>
      <c r="K3" s="254">
        <v>3</v>
      </c>
      <c r="L3" s="254"/>
      <c r="M3" s="250">
        <v>4</v>
      </c>
      <c r="N3" s="250"/>
      <c r="O3" s="254">
        <v>5</v>
      </c>
      <c r="P3" s="254"/>
      <c r="Q3" s="250" t="s">
        <v>79</v>
      </c>
      <c r="R3" s="250"/>
      <c r="S3" s="16"/>
      <c r="T3" s="43" t="s">
        <v>80</v>
      </c>
      <c r="U3" s="43" t="s">
        <v>81</v>
      </c>
      <c r="V3" s="110" t="s">
        <v>79</v>
      </c>
      <c r="W3" s="43" t="s">
        <v>82</v>
      </c>
      <c r="X3" s="43" t="s">
        <v>83</v>
      </c>
      <c r="Y3" s="51" t="s">
        <v>84</v>
      </c>
      <c r="Z3" s="43" t="s">
        <v>85</v>
      </c>
      <c r="AA3" s="43" t="s">
        <v>82</v>
      </c>
      <c r="AB3" s="153" t="s">
        <v>83</v>
      </c>
      <c r="AC3" s="43" t="s">
        <v>86</v>
      </c>
      <c r="AD3" s="43" t="s">
        <v>82</v>
      </c>
      <c r="AE3" s="153" t="s">
        <v>83</v>
      </c>
      <c r="AF3" s="43" t="s">
        <v>86</v>
      </c>
    </row>
    <row r="4" spans="1:32" ht="12.75">
      <c r="A4" s="108" t="s">
        <v>191</v>
      </c>
      <c r="B4" s="108" t="s">
        <v>192</v>
      </c>
      <c r="C4" s="109" t="s">
        <v>193</v>
      </c>
      <c r="D4" s="109" t="s">
        <v>194</v>
      </c>
      <c r="E4" s="21">
        <f aca="true" t="shared" si="0" ref="E4:E14">SUM(IF(G4&gt;H4,1,0))+SUM(IF(I4&gt;J4,1,0))+SUM(IF(K4&gt;L4,1,0))+SUM(IF(M4&gt;N4,1,0))+SUM(IF(O4&gt;P4,1,0))</f>
        <v>3</v>
      </c>
      <c r="F4" s="21">
        <f aca="true" t="shared" si="1" ref="F4:F14">SUM(IF(H4&gt;G4,1,0))+SUM(IF(J4&gt;I4,1,0))+SUM(IF(L4&gt;K4,1,0))+SUM(IF(N4&gt;M4,1,0))+SUM(IF(P4&gt;O4,1,0))</f>
        <v>0</v>
      </c>
      <c r="G4" s="121">
        <v>25</v>
      </c>
      <c r="H4" s="121">
        <v>23</v>
      </c>
      <c r="I4" s="21">
        <v>25</v>
      </c>
      <c r="J4" s="21">
        <v>18</v>
      </c>
      <c r="K4" s="121">
        <v>25</v>
      </c>
      <c r="L4" s="121">
        <v>23</v>
      </c>
      <c r="M4" s="21"/>
      <c r="N4" s="21"/>
      <c r="O4" s="121"/>
      <c r="P4" s="121"/>
      <c r="Q4" s="21">
        <f aca="true" t="shared" si="2" ref="Q4:Q14">G4+I4+K4+M4+O4</f>
        <v>75</v>
      </c>
      <c r="R4" s="21">
        <f aca="true" t="shared" si="3" ref="R4:R14">H4+J4+L4+N4+P4</f>
        <v>64</v>
      </c>
      <c r="S4" s="9"/>
      <c r="T4" s="24">
        <v>1</v>
      </c>
      <c r="U4" s="188" t="s">
        <v>195</v>
      </c>
      <c r="V4" s="109">
        <f>W4+X4+Y4</f>
        <v>10</v>
      </c>
      <c r="W4" s="109">
        <f>COUNTIF($E$6,"=3")+COUNTIF($E$8,"=3")+COUNTIF($E$12,"=3")+COUNTIF($E$14,"=3")+COUNTIF($E$18,"=3")+COUNTIF($F$5,"=3")+COUNTIF($F$9,"=3")+COUNTIF($F$11,"=3")+COUNTIF($F$15,"=3")+COUNTIF($F$17,"=3")</f>
        <v>10</v>
      </c>
      <c r="X4" s="109">
        <f>SUM(IF($E$6&lt;$F$6,1,0))+SUM(IF($E$8&lt;$F$8,1,0))+SUM(IF($E$12&lt;$F$12,1,0))+SUM(IF($E$14&lt;$F$14,1,0))+SUM(IF($E$18&lt;$F$18,1,0))+SUM(IF($F$5&lt;$E$5,1,0))+SUM(IF($F$9&lt;$E$9,1,0))+SUM(IF($F$11&lt;$E$11,1,0))+SUM(IF($F$15&lt;$E$15,1,0))+SUM(IF($F$17&lt;$E$17,1,0))</f>
        <v>0</v>
      </c>
      <c r="Y4" s="109"/>
      <c r="Z4" s="24">
        <f>(W4*$V$15)+(X4*$V$16)</f>
        <v>30</v>
      </c>
      <c r="AA4" s="109">
        <f>$E$6+$E$8+$E$12+$E$14+$E$18+$F$5+$F$9+$F$11+$F$15+$F$17</f>
        <v>30</v>
      </c>
      <c r="AB4" s="109">
        <f>$F$6+$F$8+$F$12+$F$14+$F$18+$E$5+$E$9+$E$11+$E$15+$E$17</f>
        <v>5</v>
      </c>
      <c r="AC4" s="109">
        <f>IF(AB4=0,"MAX",AA4/AB4)</f>
        <v>6</v>
      </c>
      <c r="AD4" s="109">
        <f>$Q$6+$Q$8+$Q$12+$Q$14+$Q$18+$R$5+$R$9+$R$11+$R$15+$R$17</f>
        <v>844</v>
      </c>
      <c r="AE4" s="109">
        <f>$R$6+$R$8+$R$12+$R$14+$R$18+$Q$5+$Q$9+$Q$11+$Q$15+$Q$17</f>
        <v>663</v>
      </c>
      <c r="AF4" s="109">
        <f>IF(AE4=0,"MAX",AD4/AE4)</f>
        <v>1.2730015082956259</v>
      </c>
    </row>
    <row r="5" spans="1:32" ht="12.75">
      <c r="A5" s="160" t="s">
        <v>196</v>
      </c>
      <c r="B5" s="160" t="s">
        <v>192</v>
      </c>
      <c r="C5" s="147" t="s">
        <v>194</v>
      </c>
      <c r="D5" s="147" t="s">
        <v>197</v>
      </c>
      <c r="E5" s="128">
        <f t="shared" si="0"/>
        <v>0</v>
      </c>
      <c r="F5" s="128">
        <f t="shared" si="1"/>
        <v>3</v>
      </c>
      <c r="G5" s="164">
        <v>16</v>
      </c>
      <c r="H5" s="164">
        <v>25</v>
      </c>
      <c r="I5" s="128">
        <v>21</v>
      </c>
      <c r="J5" s="128">
        <v>25</v>
      </c>
      <c r="K5" s="164">
        <v>23</v>
      </c>
      <c r="L5" s="164">
        <v>25</v>
      </c>
      <c r="M5" s="128"/>
      <c r="N5" s="128"/>
      <c r="O5" s="164"/>
      <c r="P5" s="164"/>
      <c r="Q5" s="128">
        <f t="shared" si="2"/>
        <v>60</v>
      </c>
      <c r="R5" s="128">
        <f t="shared" si="3"/>
        <v>75</v>
      </c>
      <c r="S5" s="9"/>
      <c r="T5" s="24">
        <v>2</v>
      </c>
      <c r="U5" s="24" t="s">
        <v>198</v>
      </c>
      <c r="V5" s="109">
        <f>W5+X5+Y5</f>
        <v>10</v>
      </c>
      <c r="W5" s="109">
        <f>COUNTIF($E$4,"=3")+COUNTIF($E$9,"=3")+COUNTIF($E$10,"=3")+COUNTIF($E$15,"=3")+COUNTIF($E$16,"=3")+COUNTIF($F$6,"=3")+COUNTIF($F$7,"=3")+COUNTIF($F$12,"=3")+COUNTIF($F$13,"=3")+COUNTIF($F$18,"=3")</f>
        <v>4</v>
      </c>
      <c r="X5" s="109">
        <f>SUM(IF($E$4&lt;$F$4,1,0))+SUM(IF($E$9&lt;$F$9,1,0))+SUM(IF($E$10&lt;$F$10,1,0))+SUM(IF($E$15&lt;$F$15,1,0))+SUM(IF($E$16&lt;$F$16,1,0))+SUM(IF($F$6&lt;$E$6,1,0))+SUM(IF($F$7&lt;$E$7,1,0))+SUM(IF($F$12&lt;$E$12,1,0))+SUM(IF($F$13&lt;$E$13,1,0))+SUM(IF($F$18&lt;$E$18,1,0))-1</f>
        <v>5</v>
      </c>
      <c r="Y5" s="109">
        <v>1</v>
      </c>
      <c r="Z5" s="24">
        <f>(W5*$V$15)+(X5*$V$16)</f>
        <v>17</v>
      </c>
      <c r="AA5" s="109">
        <f>$E$4+$E$9+$E$10+$E$15+$E$16+$F$6+$F$7+$F$12+$F$13+$F$18</f>
        <v>15</v>
      </c>
      <c r="AB5" s="109">
        <f>$F$4+$F$9+$F$10+$F$15+$F$16+$E$6+$E$7+$E$12+$E$13+$E$18</f>
        <v>20</v>
      </c>
      <c r="AC5" s="109">
        <f>IF(AB5=0,"MAX",AA5/AB5)</f>
        <v>0.75</v>
      </c>
      <c r="AD5" s="109">
        <f>$Q$4+$Q$9+$Q$10+$Q$15+$Q$16+$R$6+$R$7+$R$12+$R$13+$R$18</f>
        <v>647</v>
      </c>
      <c r="AE5" s="109">
        <f>$R$4+$R$9+$R$10+$R$15+$R$16+$Q$6+$Q$7+$Q$12+$Q$13+$Q$18</f>
        <v>787</v>
      </c>
      <c r="AF5" s="109">
        <f>IF(AE5=0,"MAX",AD5/AE5)</f>
        <v>0.8221092757306226</v>
      </c>
    </row>
    <row r="6" spans="1:32" ht="12.75">
      <c r="A6" s="132" t="s">
        <v>199</v>
      </c>
      <c r="B6" s="132" t="s">
        <v>192</v>
      </c>
      <c r="C6" s="133" t="s">
        <v>197</v>
      </c>
      <c r="D6" s="133" t="s">
        <v>193</v>
      </c>
      <c r="E6" s="135">
        <f t="shared" si="0"/>
        <v>3</v>
      </c>
      <c r="F6" s="135">
        <f t="shared" si="1"/>
        <v>0</v>
      </c>
      <c r="G6" s="140">
        <v>25</v>
      </c>
      <c r="H6" s="137">
        <v>18</v>
      </c>
      <c r="I6" s="133">
        <v>25</v>
      </c>
      <c r="J6" s="138">
        <v>17</v>
      </c>
      <c r="K6" s="139">
        <v>25</v>
      </c>
      <c r="L6" s="140">
        <v>17</v>
      </c>
      <c r="M6" s="135"/>
      <c r="N6" s="135"/>
      <c r="O6" s="140"/>
      <c r="P6" s="140"/>
      <c r="Q6" s="135">
        <f t="shared" si="2"/>
        <v>75</v>
      </c>
      <c r="R6" s="135">
        <f t="shared" si="3"/>
        <v>52</v>
      </c>
      <c r="S6" s="9"/>
      <c r="T6" s="24">
        <v>3</v>
      </c>
      <c r="U6" s="24" t="s">
        <v>200</v>
      </c>
      <c r="V6" s="109">
        <f>W6+X6+Y6</f>
        <v>10</v>
      </c>
      <c r="W6" s="109">
        <f>COUNTIF($E$5,"=3")+COUNTIF($E$7,"=3")+COUNTIF($E$11,"=3")+COUNTIF($E$13,"=3")+COUNTIF($E$17,"=3")+COUNTIF($F$4,"=3")+COUNTIF($F$8,"=3")+COUNTIF($F$10,"=3")+COUNTIF($F$14,"=3")+COUNTIF($F$16,"=3")</f>
        <v>1</v>
      </c>
      <c r="X6" s="109">
        <f>SUM(IF($E$5&lt;$F$5,1,0))+SUM(IF($E$7&lt;$F$7,1,0))+SUM(IF($E$11&lt;$F$11,1,0))+SUM(IF($E$13&lt;$F$13,1,0))+SUM(IF($E$17&lt;$F$17,1,0))+SUM(IF($F$4&lt;$E$4,1,0))+SUM(IF($F$8&lt;$E$8,1,0))+SUM(IF($F$10&lt;$E$10,1,0))+SUM(IF($F$14&lt;$E$14,1,0))+SUM(IF($F$16&lt;$E$16,1,0))</f>
        <v>9</v>
      </c>
      <c r="Y6" s="109"/>
      <c r="Z6" s="24">
        <f>(W6*$V$15)+(X6*$V$16)</f>
        <v>12</v>
      </c>
      <c r="AA6" s="109">
        <f>$E$5+$E$7+$E$11+$E$13+$E$17+$F$4+$F$8+$F$10+$F$14+$F$16</f>
        <v>7</v>
      </c>
      <c r="AB6" s="109">
        <f>$F$5+$F$7+$F$11+$F$13+$F$17+$E$4+$E$8+$E$10+$E$14+$E$16</f>
        <v>27</v>
      </c>
      <c r="AC6" s="109">
        <f>IF(AB6=0,"MAX",AA6/AB6)</f>
        <v>0.25925925925925924</v>
      </c>
      <c r="AD6" s="109">
        <f>$Q$5+$Q$7+$Q$11+$Q$13+$Q$17+$R$4+$R$8+$R$10+$R$14+$R$16</f>
        <v>711</v>
      </c>
      <c r="AE6" s="109">
        <f>$R$5+$R$7+$R$11+$R$13+$R$17+$Q$4+$Q$8+$Q$10+$Q$14+$Q$16</f>
        <v>752</v>
      </c>
      <c r="AF6" s="109">
        <f>IF(AE6=0,"MAX",AD6/AE6)</f>
        <v>0.9454787234042553</v>
      </c>
    </row>
    <row r="7" spans="1:33" ht="12.75">
      <c r="A7" s="116" t="s">
        <v>201</v>
      </c>
      <c r="B7" s="116" t="s">
        <v>192</v>
      </c>
      <c r="C7" s="117" t="s">
        <v>194</v>
      </c>
      <c r="D7" s="117" t="s">
        <v>193</v>
      </c>
      <c r="E7" s="118">
        <f t="shared" si="0"/>
        <v>0</v>
      </c>
      <c r="F7" s="118">
        <f t="shared" si="1"/>
        <v>3</v>
      </c>
      <c r="G7" s="119">
        <v>18</v>
      </c>
      <c r="H7" s="141">
        <v>25</v>
      </c>
      <c r="I7" s="117">
        <v>19</v>
      </c>
      <c r="J7" s="142">
        <v>25</v>
      </c>
      <c r="K7" s="143">
        <v>21</v>
      </c>
      <c r="L7" s="119">
        <v>25</v>
      </c>
      <c r="M7" s="118"/>
      <c r="N7" s="118"/>
      <c r="O7" s="119"/>
      <c r="P7" s="119"/>
      <c r="Q7" s="118">
        <f t="shared" si="2"/>
        <v>58</v>
      </c>
      <c r="R7" s="118">
        <f t="shared" si="3"/>
        <v>75</v>
      </c>
      <c r="S7" s="9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5"/>
    </row>
    <row r="8" spans="1:19" ht="12.75">
      <c r="A8" s="160" t="s">
        <v>202</v>
      </c>
      <c r="B8" s="160" t="s">
        <v>192</v>
      </c>
      <c r="C8" s="147" t="s">
        <v>197</v>
      </c>
      <c r="D8" s="147" t="s">
        <v>194</v>
      </c>
      <c r="E8" s="128">
        <f t="shared" si="0"/>
        <v>3</v>
      </c>
      <c r="F8" s="128">
        <f t="shared" si="1"/>
        <v>0</v>
      </c>
      <c r="G8" s="164">
        <v>25</v>
      </c>
      <c r="H8" s="166">
        <v>20</v>
      </c>
      <c r="I8" s="147">
        <v>25</v>
      </c>
      <c r="J8" s="167">
        <v>23</v>
      </c>
      <c r="K8" s="168">
        <v>25</v>
      </c>
      <c r="L8" s="164">
        <v>20</v>
      </c>
      <c r="M8" s="128"/>
      <c r="N8" s="128"/>
      <c r="O8" s="164"/>
      <c r="P8" s="164"/>
      <c r="Q8" s="128">
        <f t="shared" si="2"/>
        <v>75</v>
      </c>
      <c r="R8" s="128">
        <f t="shared" si="3"/>
        <v>63</v>
      </c>
      <c r="S8" s="9"/>
    </row>
    <row r="9" spans="1:33" ht="12.75">
      <c r="A9" s="132" t="s">
        <v>203</v>
      </c>
      <c r="B9" s="132" t="s">
        <v>192</v>
      </c>
      <c r="C9" s="133" t="s">
        <v>193</v>
      </c>
      <c r="D9" s="133" t="s">
        <v>197</v>
      </c>
      <c r="E9" s="135">
        <f t="shared" si="0"/>
        <v>2</v>
      </c>
      <c r="F9" s="135">
        <f t="shared" si="1"/>
        <v>3</v>
      </c>
      <c r="G9" s="140">
        <v>16</v>
      </c>
      <c r="H9" s="137">
        <v>25</v>
      </c>
      <c r="I9" s="133">
        <v>25</v>
      </c>
      <c r="J9" s="138">
        <v>19</v>
      </c>
      <c r="K9" s="139">
        <v>21</v>
      </c>
      <c r="L9" s="140">
        <v>25</v>
      </c>
      <c r="M9" s="135">
        <v>25</v>
      </c>
      <c r="N9" s="135">
        <v>21</v>
      </c>
      <c r="O9" s="140">
        <v>9</v>
      </c>
      <c r="P9" s="140">
        <v>15</v>
      </c>
      <c r="Q9" s="135">
        <f t="shared" si="2"/>
        <v>96</v>
      </c>
      <c r="R9" s="135">
        <f t="shared" si="3"/>
        <v>105</v>
      </c>
      <c r="S9" s="9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5"/>
    </row>
    <row r="10" spans="1:32" ht="12.75">
      <c r="A10" s="116" t="s">
        <v>204</v>
      </c>
      <c r="B10" s="116" t="s">
        <v>192</v>
      </c>
      <c r="C10" s="117" t="s">
        <v>193</v>
      </c>
      <c r="D10" s="117" t="s">
        <v>194</v>
      </c>
      <c r="E10" s="118">
        <f t="shared" si="0"/>
        <v>3</v>
      </c>
      <c r="F10" s="118">
        <f t="shared" si="1"/>
        <v>1</v>
      </c>
      <c r="G10" s="119">
        <v>19</v>
      </c>
      <c r="H10" s="141">
        <v>25</v>
      </c>
      <c r="I10" s="117">
        <v>25</v>
      </c>
      <c r="J10" s="142">
        <v>14</v>
      </c>
      <c r="K10" s="143">
        <v>25</v>
      </c>
      <c r="L10" s="119">
        <v>21</v>
      </c>
      <c r="M10" s="118">
        <v>25</v>
      </c>
      <c r="N10" s="118">
        <v>16</v>
      </c>
      <c r="O10" s="119"/>
      <c r="P10" s="119"/>
      <c r="Q10" s="118">
        <f t="shared" si="2"/>
        <v>94</v>
      </c>
      <c r="R10" s="118">
        <f t="shared" si="3"/>
        <v>76</v>
      </c>
      <c r="S10" s="9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2.75">
      <c r="A11" s="108" t="s">
        <v>205</v>
      </c>
      <c r="B11" s="108" t="s">
        <v>192</v>
      </c>
      <c r="C11" s="109" t="s">
        <v>194</v>
      </c>
      <c r="D11" s="109" t="s">
        <v>197</v>
      </c>
      <c r="E11" s="21">
        <f t="shared" si="0"/>
        <v>0</v>
      </c>
      <c r="F11" s="21">
        <f t="shared" si="1"/>
        <v>3</v>
      </c>
      <c r="G11" s="121">
        <v>23</v>
      </c>
      <c r="H11" s="124">
        <v>25</v>
      </c>
      <c r="I11" s="109">
        <v>23</v>
      </c>
      <c r="J11" s="123">
        <v>25</v>
      </c>
      <c r="K11" s="125">
        <v>21</v>
      </c>
      <c r="L11" s="121">
        <v>25</v>
      </c>
      <c r="M11" s="21"/>
      <c r="N11" s="21"/>
      <c r="O11" s="121"/>
      <c r="P11" s="121"/>
      <c r="Q11" s="21">
        <f t="shared" si="2"/>
        <v>67</v>
      </c>
      <c r="R11" s="21">
        <f t="shared" si="3"/>
        <v>75</v>
      </c>
      <c r="S11" s="9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2.75">
      <c r="A12" s="132" t="s">
        <v>206</v>
      </c>
      <c r="B12" s="132" t="s">
        <v>192</v>
      </c>
      <c r="C12" s="133" t="s">
        <v>197</v>
      </c>
      <c r="D12" s="133" t="s">
        <v>193</v>
      </c>
      <c r="E12" s="135">
        <f>SUM(IF(G12&gt;H12,1,0))+SUM(IF(I12&gt;J12,1,0))+SUM(IF(K12&gt;L12,1,0))+SUM(IF(M12&gt;N12,1,0))+SUM(IF(O12&gt;P12,1,0))</f>
        <v>3</v>
      </c>
      <c r="F12" s="135">
        <f>SUM(IF(H12&gt;G12,1,0))+SUM(IF(J12&gt;I12,1,0))+SUM(IF(L12&gt;K12,1,0))+SUM(IF(N12&gt;M12,1,0))+SUM(IF(P12&gt;O12,1,0))</f>
        <v>0</v>
      </c>
      <c r="G12" s="140">
        <v>25</v>
      </c>
      <c r="H12" s="137">
        <v>21</v>
      </c>
      <c r="I12" s="133">
        <v>25</v>
      </c>
      <c r="J12" s="138">
        <v>21</v>
      </c>
      <c r="K12" s="139">
        <v>25</v>
      </c>
      <c r="L12" s="140">
        <v>15</v>
      </c>
      <c r="M12" s="135"/>
      <c r="N12" s="135"/>
      <c r="O12" s="140"/>
      <c r="P12" s="140"/>
      <c r="Q12" s="135">
        <f>G12+I12+K12+M12+O12</f>
        <v>75</v>
      </c>
      <c r="R12" s="135">
        <f>H12+J12+L12+N12+P12</f>
        <v>57</v>
      </c>
      <c r="S12" s="9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2.75">
      <c r="A13" s="116" t="s">
        <v>207</v>
      </c>
      <c r="B13" s="116" t="s">
        <v>192</v>
      </c>
      <c r="C13" s="117" t="s">
        <v>194</v>
      </c>
      <c r="D13" s="117" t="s">
        <v>193</v>
      </c>
      <c r="E13" s="118">
        <f t="shared" si="0"/>
        <v>1</v>
      </c>
      <c r="F13" s="118">
        <f t="shared" si="1"/>
        <v>3</v>
      </c>
      <c r="G13" s="119">
        <v>22</v>
      </c>
      <c r="H13" s="141">
        <v>25</v>
      </c>
      <c r="I13" s="117">
        <v>25</v>
      </c>
      <c r="J13" s="142">
        <v>16</v>
      </c>
      <c r="K13" s="143">
        <v>22</v>
      </c>
      <c r="L13" s="119">
        <v>25</v>
      </c>
      <c r="M13" s="118">
        <v>18</v>
      </c>
      <c r="N13" s="118">
        <v>25</v>
      </c>
      <c r="O13" s="119"/>
      <c r="P13" s="119"/>
      <c r="Q13" s="118">
        <f t="shared" si="2"/>
        <v>87</v>
      </c>
      <c r="R13" s="118">
        <f t="shared" si="3"/>
        <v>91</v>
      </c>
      <c r="S13" s="9"/>
      <c r="T13" s="100"/>
      <c r="U13" s="100"/>
      <c r="V13" s="100"/>
      <c r="W13" s="100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2.75">
      <c r="A14" s="160" t="s">
        <v>208</v>
      </c>
      <c r="B14" s="160" t="s">
        <v>192</v>
      </c>
      <c r="C14" s="147" t="s">
        <v>197</v>
      </c>
      <c r="D14" s="147" t="s">
        <v>194</v>
      </c>
      <c r="E14" s="128">
        <f t="shared" si="0"/>
        <v>3</v>
      </c>
      <c r="F14" s="128">
        <f t="shared" si="1"/>
        <v>1</v>
      </c>
      <c r="G14" s="164">
        <v>25</v>
      </c>
      <c r="H14" s="166">
        <v>15</v>
      </c>
      <c r="I14" s="147">
        <v>20</v>
      </c>
      <c r="J14" s="167">
        <v>25</v>
      </c>
      <c r="K14" s="168">
        <v>25</v>
      </c>
      <c r="L14" s="164">
        <v>23</v>
      </c>
      <c r="M14" s="128">
        <v>25</v>
      </c>
      <c r="N14" s="128">
        <v>15</v>
      </c>
      <c r="O14" s="164"/>
      <c r="P14" s="164"/>
      <c r="Q14" s="128">
        <f t="shared" si="2"/>
        <v>95</v>
      </c>
      <c r="R14" s="128">
        <f t="shared" si="3"/>
        <v>78</v>
      </c>
      <c r="S14" s="9"/>
      <c r="T14" s="100"/>
      <c r="U14" s="228" t="s">
        <v>77</v>
      </c>
      <c r="V14" s="228"/>
      <c r="W14" s="100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2.75">
      <c r="A15" s="132" t="s">
        <v>209</v>
      </c>
      <c r="B15" s="132" t="s">
        <v>192</v>
      </c>
      <c r="C15" s="133" t="s">
        <v>193</v>
      </c>
      <c r="D15" s="133" t="s">
        <v>197</v>
      </c>
      <c r="E15" s="135">
        <f>SUM(IF(G15&gt;H15,1,0))+SUM(IF(I15&gt;J15,1,0))+SUM(IF(K15&gt;L15,1,0))+SUM(IF(M15&gt;N15,1,0))+SUM(IF(O15&gt;P15,1,0))</f>
        <v>1</v>
      </c>
      <c r="F15" s="135">
        <f>SUM(IF(H15&gt;G15,1,0))+SUM(IF(J15&gt;I15,1,0))+SUM(IF(L15&gt;K15,1,0))+SUM(IF(N15&gt;M15,1,0))+SUM(IF(P15&gt;O15,1,0))</f>
        <v>3</v>
      </c>
      <c r="G15" s="140">
        <v>18</v>
      </c>
      <c r="H15" s="137">
        <v>25</v>
      </c>
      <c r="I15" s="133">
        <v>10</v>
      </c>
      <c r="J15" s="138">
        <v>25</v>
      </c>
      <c r="K15" s="139">
        <v>25</v>
      </c>
      <c r="L15" s="140">
        <v>22</v>
      </c>
      <c r="M15" s="135">
        <v>10</v>
      </c>
      <c r="N15" s="135">
        <v>25</v>
      </c>
      <c r="O15" s="140"/>
      <c r="P15" s="140"/>
      <c r="Q15" s="135">
        <f aca="true" t="shared" si="4" ref="Q15:R18">G15+I15+K15+M15+O15</f>
        <v>63</v>
      </c>
      <c r="R15" s="135">
        <f t="shared" si="4"/>
        <v>97</v>
      </c>
      <c r="S15" s="9"/>
      <c r="T15" s="100"/>
      <c r="U15" s="100" t="s">
        <v>112</v>
      </c>
      <c r="V15" s="100">
        <v>3</v>
      </c>
      <c r="W15" s="100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2.75">
      <c r="A16" s="116" t="s">
        <v>210</v>
      </c>
      <c r="B16" s="116" t="s">
        <v>192</v>
      </c>
      <c r="C16" s="117" t="s">
        <v>193</v>
      </c>
      <c r="D16" s="117" t="s">
        <v>194</v>
      </c>
      <c r="E16" s="118">
        <f>SUM(IF(G16&gt;H16,1,0))+SUM(IF(I16&gt;J16,1,0))+SUM(IF(K16&gt;L16,1,0))+SUM(IF(M16&gt;N16,1,0))+SUM(IF(O16&gt;P16,1,0))</f>
        <v>0</v>
      </c>
      <c r="F16" s="118">
        <f>SUM(IF(H16&gt;G16,1,0))+SUM(IF(J16&gt;I16,1,0))+SUM(IF(L16&gt;K16,1,0))+SUM(IF(N16&gt;M16,1,0))+SUM(IF(P16&gt;O16,1,0))</f>
        <v>3</v>
      </c>
      <c r="G16" s="119">
        <v>0</v>
      </c>
      <c r="H16" s="141">
        <v>25</v>
      </c>
      <c r="I16" s="117">
        <v>0</v>
      </c>
      <c r="J16" s="142">
        <v>25</v>
      </c>
      <c r="K16" s="143">
        <v>0</v>
      </c>
      <c r="L16" s="119">
        <v>25</v>
      </c>
      <c r="M16" s="118"/>
      <c r="N16" s="118"/>
      <c r="O16" s="119"/>
      <c r="P16" s="119"/>
      <c r="Q16" s="118">
        <f t="shared" si="4"/>
        <v>0</v>
      </c>
      <c r="R16" s="118">
        <f t="shared" si="4"/>
        <v>75</v>
      </c>
      <c r="S16" s="9"/>
      <c r="T16" s="100"/>
      <c r="U16" s="100" t="s">
        <v>83</v>
      </c>
      <c r="V16" s="100">
        <v>1</v>
      </c>
      <c r="W16" s="100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2.75">
      <c r="A17" s="160" t="s">
        <v>211</v>
      </c>
      <c r="B17" s="160" t="s">
        <v>192</v>
      </c>
      <c r="C17" s="147" t="s">
        <v>194</v>
      </c>
      <c r="D17" s="147" t="s">
        <v>197</v>
      </c>
      <c r="E17" s="128">
        <f>SUM(IF(G17&gt;H17,1,0))+SUM(IF(I17&gt;J17,1,0))+SUM(IF(K17&gt;L17,1,0))+SUM(IF(M17&gt;N17,1,0))+SUM(IF(O17&gt;P17,1,0))</f>
        <v>1</v>
      </c>
      <c r="F17" s="128">
        <f>SUM(IF(H17&gt;G17,1,0))+SUM(IF(J17&gt;I17,1,0))+SUM(IF(L17&gt;K17,1,0))+SUM(IF(N17&gt;M17,1,0))+SUM(IF(P17&gt;O17,1,0))</f>
        <v>3</v>
      </c>
      <c r="G17" s="164">
        <v>13</v>
      </c>
      <c r="H17" s="166">
        <v>25</v>
      </c>
      <c r="I17" s="147">
        <v>25</v>
      </c>
      <c r="J17" s="167">
        <v>22</v>
      </c>
      <c r="K17" s="168">
        <v>22</v>
      </c>
      <c r="L17" s="164">
        <v>25</v>
      </c>
      <c r="M17" s="128">
        <v>23</v>
      </c>
      <c r="N17" s="128">
        <v>25</v>
      </c>
      <c r="O17" s="164"/>
      <c r="P17" s="164"/>
      <c r="Q17" s="128">
        <f t="shared" si="4"/>
        <v>83</v>
      </c>
      <c r="R17" s="128">
        <f t="shared" si="4"/>
        <v>97</v>
      </c>
      <c r="S17" s="9"/>
      <c r="T17" s="100"/>
      <c r="U17" s="100" t="s">
        <v>115</v>
      </c>
      <c r="V17" s="100">
        <v>0</v>
      </c>
      <c r="W17" s="100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2.75">
      <c r="A18" s="132" t="s">
        <v>212</v>
      </c>
      <c r="B18" s="132" t="s">
        <v>192</v>
      </c>
      <c r="C18" s="133" t="s">
        <v>197</v>
      </c>
      <c r="D18" s="133" t="s">
        <v>193</v>
      </c>
      <c r="E18" s="183">
        <f>SUM(IF(G18&gt;H18,1,0))+SUM(IF(I18&gt;J18,1,0))+SUM(IF(K18&gt;L18,1,0))+SUM(IF(M18&gt;N18,1,0))+SUM(IF(O18&gt;P18,1,0))</f>
        <v>3</v>
      </c>
      <c r="F18" s="183">
        <f>SUM(IF(H18&gt;G18,1,0))+SUM(IF(J18&gt;I18,1,0))+SUM(IF(L18&gt;K18,1,0))+SUM(IF(N18&gt;M18,1,0))+SUM(IF(P18&gt;O18,1,0))</f>
        <v>0</v>
      </c>
      <c r="G18" s="184">
        <v>25</v>
      </c>
      <c r="H18" s="185">
        <v>11</v>
      </c>
      <c r="I18" s="182">
        <v>25</v>
      </c>
      <c r="J18" s="186">
        <v>15</v>
      </c>
      <c r="K18" s="187">
        <v>25</v>
      </c>
      <c r="L18" s="184">
        <v>18</v>
      </c>
      <c r="M18" s="183"/>
      <c r="N18" s="183"/>
      <c r="O18" s="184"/>
      <c r="P18" s="184"/>
      <c r="Q18" s="183">
        <f t="shared" si="4"/>
        <v>75</v>
      </c>
      <c r="R18" s="183">
        <f t="shared" si="4"/>
        <v>44</v>
      </c>
      <c r="S18" s="9"/>
      <c r="T18" s="100"/>
      <c r="U18" s="100"/>
      <c r="V18" s="100"/>
      <c r="W18" s="100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2.75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9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2.75">
      <c r="A20" s="107"/>
      <c r="B20" s="107"/>
      <c r="C20" s="107"/>
      <c r="D20" s="107"/>
      <c r="E20" s="9"/>
      <c r="F20" s="9"/>
      <c r="G20" s="9"/>
      <c r="H20" s="16"/>
      <c r="I20" s="16"/>
      <c r="J20" s="104"/>
      <c r="K20" s="18"/>
      <c r="L20" s="9"/>
      <c r="M20" s="9"/>
      <c r="N20" s="9"/>
      <c r="O20" s="9"/>
      <c r="P20" s="9"/>
      <c r="Q20" s="9"/>
      <c r="R20" s="9"/>
      <c r="S20" s="9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9:32" ht="12.75">
      <c r="S21" s="9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2.75">
      <c r="A22" s="107"/>
      <c r="B22" s="107"/>
      <c r="C22" s="16"/>
      <c r="D22" s="16"/>
      <c r="E22" s="9"/>
      <c r="F22" s="9"/>
      <c r="G22" s="9"/>
      <c r="H22" s="16"/>
      <c r="I22" s="16"/>
      <c r="J22" s="104"/>
      <c r="K22" s="18"/>
      <c r="L22" s="9"/>
      <c r="M22" s="9"/>
      <c r="N22" s="9"/>
      <c r="O22" s="9"/>
      <c r="P22" s="9"/>
      <c r="Q22" s="9"/>
      <c r="R22" s="9"/>
      <c r="S22" s="9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2.75">
      <c r="A23" s="107"/>
      <c r="B23" s="107"/>
      <c r="C23" s="16"/>
      <c r="D23" s="16"/>
      <c r="E23" s="9"/>
      <c r="F23" s="9"/>
      <c r="G23" s="9"/>
      <c r="H23" s="16"/>
      <c r="I23" s="16"/>
      <c r="J23" s="104"/>
      <c r="K23" s="18"/>
      <c r="L23" s="9"/>
      <c r="M23" s="9"/>
      <c r="N23" s="9"/>
      <c r="O23" s="9"/>
      <c r="P23" s="9"/>
      <c r="Q23" s="9"/>
      <c r="R23" s="9"/>
      <c r="S23" s="9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2.75">
      <c r="A24" s="107"/>
      <c r="B24" s="107"/>
      <c r="C24" s="16"/>
      <c r="D24" s="16"/>
      <c r="E24" s="9"/>
      <c r="F24" s="9"/>
      <c r="G24" s="9"/>
      <c r="H24" s="16"/>
      <c r="I24" s="16"/>
      <c r="J24" s="104"/>
      <c r="K24" s="18"/>
      <c r="L24" s="9"/>
      <c r="M24" s="9"/>
      <c r="N24" s="9"/>
      <c r="O24" s="9"/>
      <c r="P24" s="9"/>
      <c r="Q24" s="9"/>
      <c r="R24" s="9"/>
      <c r="S24" s="9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2.75">
      <c r="A25" s="107"/>
      <c r="B25" s="107"/>
      <c r="C25" s="16"/>
      <c r="D25" s="16"/>
      <c r="E25" s="9"/>
      <c r="F25" s="9"/>
      <c r="G25" s="9"/>
      <c r="H25" s="16"/>
      <c r="I25" s="16"/>
      <c r="J25" s="104"/>
      <c r="K25" s="18"/>
      <c r="L25" s="9"/>
      <c r="M25" s="9"/>
      <c r="N25" s="9"/>
      <c r="O25" s="9"/>
      <c r="P25" s="9"/>
      <c r="Q25" s="9"/>
      <c r="R25" s="9"/>
      <c r="S25" s="9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2.75">
      <c r="A26" s="107"/>
      <c r="B26" s="107"/>
      <c r="C26" s="16"/>
      <c r="D26" s="16"/>
      <c r="E26" s="9"/>
      <c r="F26" s="9"/>
      <c r="G26" s="9"/>
      <c r="H26" s="16"/>
      <c r="I26" s="16"/>
      <c r="J26" s="104"/>
      <c r="K26" s="18"/>
      <c r="L26" s="9"/>
      <c r="M26" s="9"/>
      <c r="N26" s="9"/>
      <c r="O26" s="9"/>
      <c r="P26" s="9"/>
      <c r="Q26" s="9"/>
      <c r="R26" s="9"/>
      <c r="S26" s="9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2.75">
      <c r="A27" s="107"/>
      <c r="B27" s="107"/>
      <c r="C27" s="16"/>
      <c r="D27" s="16"/>
      <c r="E27" s="9"/>
      <c r="F27" s="9"/>
      <c r="G27" s="9"/>
      <c r="H27" s="16"/>
      <c r="I27" s="16"/>
      <c r="J27" s="104"/>
      <c r="K27" s="18"/>
      <c r="L27" s="9"/>
      <c r="M27" s="9"/>
      <c r="N27" s="9"/>
      <c r="O27" s="9"/>
      <c r="P27" s="9"/>
      <c r="Q27" s="9"/>
      <c r="R27" s="9"/>
      <c r="S27" s="9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2.75">
      <c r="A28" s="107"/>
      <c r="B28" s="107"/>
      <c r="C28" s="16"/>
      <c r="D28" s="16"/>
      <c r="E28" s="9"/>
      <c r="F28" s="9"/>
      <c r="G28" s="9"/>
      <c r="H28" s="16"/>
      <c r="I28" s="16"/>
      <c r="J28" s="104"/>
      <c r="K28" s="18"/>
      <c r="L28" s="9"/>
      <c r="M28" s="9"/>
      <c r="N28" s="9"/>
      <c r="O28" s="9"/>
      <c r="P28" s="9"/>
      <c r="Q28" s="9"/>
      <c r="R28" s="9"/>
      <c r="S28" s="9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2.75">
      <c r="A29" s="107"/>
      <c r="B29" s="107"/>
      <c r="C29" s="16"/>
      <c r="D29" s="16"/>
      <c r="E29" s="9"/>
      <c r="F29" s="9"/>
      <c r="G29" s="9"/>
      <c r="H29" s="16"/>
      <c r="I29" s="16"/>
      <c r="J29" s="104"/>
      <c r="K29" s="18"/>
      <c r="L29" s="9"/>
      <c r="M29" s="9"/>
      <c r="N29" s="9"/>
      <c r="O29" s="9"/>
      <c r="P29" s="9"/>
      <c r="Q29" s="9"/>
      <c r="R29" s="9"/>
      <c r="S29" s="9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2.75">
      <c r="A30" s="107"/>
      <c r="B30" s="107"/>
      <c r="C30" s="16"/>
      <c r="D30" s="16"/>
      <c r="E30" s="9"/>
      <c r="F30" s="9"/>
      <c r="G30" s="9"/>
      <c r="H30" s="16"/>
      <c r="I30" s="16"/>
      <c r="J30" s="104"/>
      <c r="K30" s="18"/>
      <c r="L30" s="9"/>
      <c r="M30" s="9"/>
      <c r="N30" s="9"/>
      <c r="O30" s="9"/>
      <c r="P30" s="9"/>
      <c r="Q30" s="9"/>
      <c r="R30" s="9"/>
      <c r="S30" s="9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2.75">
      <c r="A31" s="107"/>
      <c r="B31" s="107"/>
      <c r="E31" s="9"/>
      <c r="F31" s="9"/>
      <c r="G31" s="9"/>
      <c r="H31" s="16"/>
      <c r="I31" s="16"/>
      <c r="J31" s="104"/>
      <c r="K31" s="18"/>
      <c r="L31" s="9"/>
      <c r="M31" s="9"/>
      <c r="N31" s="9"/>
      <c r="O31" s="9"/>
      <c r="P31" s="9"/>
      <c r="Q31" s="9"/>
      <c r="R31" s="9"/>
      <c r="S31" s="9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2.75">
      <c r="A32" s="107"/>
      <c r="B32" s="107"/>
      <c r="E32" s="9"/>
      <c r="F32" s="9"/>
      <c r="G32" s="9"/>
      <c r="H32" s="16"/>
      <c r="I32" s="16"/>
      <c r="J32" s="104"/>
      <c r="K32" s="18"/>
      <c r="L32" s="9"/>
      <c r="M32" s="9"/>
      <c r="N32" s="9"/>
      <c r="O32" s="9"/>
      <c r="P32" s="9"/>
      <c r="Q32" s="9"/>
      <c r="R32" s="9"/>
      <c r="S32" s="9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12.75">
      <c r="A33" s="107"/>
      <c r="B33" s="107"/>
      <c r="C33" s="16"/>
      <c r="D33" s="16"/>
      <c r="E33" s="9"/>
      <c r="F33" s="9"/>
      <c r="G33" s="9"/>
      <c r="H33" s="16"/>
      <c r="I33" s="16"/>
      <c r="J33" s="104"/>
      <c r="K33" s="18"/>
      <c r="L33" s="9"/>
      <c r="M33" s="9"/>
      <c r="N33" s="9"/>
      <c r="O33" s="9"/>
      <c r="P33" s="9"/>
      <c r="Q33" s="9"/>
      <c r="R33" s="9"/>
      <c r="S33" s="9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19" ht="12.75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</row>
  </sheetData>
  <sheetProtection/>
  <mergeCells count="15">
    <mergeCell ref="A1:AF1"/>
    <mergeCell ref="C2:D2"/>
    <mergeCell ref="E2:F2"/>
    <mergeCell ref="G2:R2"/>
    <mergeCell ref="V2:Y2"/>
    <mergeCell ref="AA2:AB2"/>
    <mergeCell ref="AC2:AF2"/>
    <mergeCell ref="Q3:R3"/>
    <mergeCell ref="U14:V14"/>
    <mergeCell ref="E3:F3"/>
    <mergeCell ref="G3:H3"/>
    <mergeCell ref="I3:J3"/>
    <mergeCell ref="K3:L3"/>
    <mergeCell ref="M3:N3"/>
    <mergeCell ref="O3:P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33"/>
  <sheetViews>
    <sheetView showGridLines="0" zoomScalePageLayoutView="0" workbookViewId="0" topLeftCell="A1">
      <selection activeCell="Q6" sqref="Q6"/>
    </sheetView>
  </sheetViews>
  <sheetFormatPr defaultColWidth="9.140625" defaultRowHeight="12.75"/>
  <cols>
    <col min="1" max="1" width="7.00390625" style="0" customWidth="1"/>
    <col min="2" max="2" width="14.7109375" style="0" customWidth="1"/>
    <col min="3" max="4" width="13.57421875" style="0" customWidth="1"/>
    <col min="5" max="6" width="2.00390625" style="0" customWidth="1"/>
    <col min="7" max="14" width="3.00390625" style="0" customWidth="1"/>
    <col min="16" max="16" width="2.00390625" style="0" customWidth="1"/>
    <col min="17" max="17" width="17.421875" style="0" customWidth="1"/>
    <col min="18" max="18" width="5.00390625" style="0" customWidth="1"/>
    <col min="19" max="19" width="4.7109375" style="0" customWidth="1"/>
    <col min="20" max="20" width="4.57421875" style="0" customWidth="1"/>
    <col min="21" max="21" width="4.421875" style="0" customWidth="1"/>
    <col min="22" max="22" width="6.140625" style="0" customWidth="1"/>
    <col min="23" max="23" width="4.7109375" style="0" customWidth="1"/>
    <col min="24" max="24" width="4.57421875" style="0" customWidth="1"/>
    <col min="25" max="25" width="5.140625" style="0" customWidth="1"/>
    <col min="26" max="26" width="4.7109375" style="0" customWidth="1"/>
    <col min="27" max="27" width="4.57421875" style="0" customWidth="1"/>
    <col min="28" max="28" width="5.140625" style="0" customWidth="1"/>
  </cols>
  <sheetData>
    <row r="1" ht="128.25" customHeight="1"/>
    <row r="2" spans="1:28" ht="12.75">
      <c r="A2" s="108"/>
      <c r="B2" s="108"/>
      <c r="C2" s="250" t="s">
        <v>74</v>
      </c>
      <c r="D2" s="250"/>
      <c r="E2" s="251"/>
      <c r="F2" s="251"/>
      <c r="G2" s="252"/>
      <c r="H2" s="252"/>
      <c r="I2" s="252"/>
      <c r="J2" s="252"/>
      <c r="K2" s="252"/>
      <c r="L2" s="252"/>
      <c r="M2" s="252"/>
      <c r="N2" s="252"/>
      <c r="O2" s="16"/>
      <c r="P2" s="43"/>
      <c r="Q2" s="43" t="s">
        <v>75</v>
      </c>
      <c r="R2" s="253" t="s">
        <v>76</v>
      </c>
      <c r="S2" s="253"/>
      <c r="T2" s="253"/>
      <c r="U2" s="253"/>
      <c r="V2" s="43" t="s">
        <v>77</v>
      </c>
      <c r="W2" s="233" t="s">
        <v>78</v>
      </c>
      <c r="X2" s="233"/>
      <c r="Y2" s="233"/>
      <c r="Z2" s="233" t="s">
        <v>77</v>
      </c>
      <c r="AA2" s="233"/>
      <c r="AB2" s="233"/>
    </row>
    <row r="3" spans="1:28" ht="12.75">
      <c r="A3" s="111" t="s">
        <v>6</v>
      </c>
      <c r="B3" s="111" t="s">
        <v>7</v>
      </c>
      <c r="C3" s="112" t="s">
        <v>8</v>
      </c>
      <c r="D3" s="112" t="s">
        <v>9</v>
      </c>
      <c r="E3" s="247" t="s">
        <v>78</v>
      </c>
      <c r="F3" s="247"/>
      <c r="G3" s="246">
        <v>1</v>
      </c>
      <c r="H3" s="246"/>
      <c r="I3" s="247">
        <v>2</v>
      </c>
      <c r="J3" s="247"/>
      <c r="K3" s="246">
        <v>3</v>
      </c>
      <c r="L3" s="246"/>
      <c r="M3" s="247" t="s">
        <v>79</v>
      </c>
      <c r="N3" s="247"/>
      <c r="O3" s="16"/>
      <c r="P3" s="43" t="s">
        <v>80</v>
      </c>
      <c r="Q3" s="43" t="s">
        <v>81</v>
      </c>
      <c r="R3" s="110" t="s">
        <v>79</v>
      </c>
      <c r="S3" s="43" t="s">
        <v>82</v>
      </c>
      <c r="T3" s="43" t="s">
        <v>83</v>
      </c>
      <c r="U3" s="51" t="s">
        <v>84</v>
      </c>
      <c r="V3" s="43" t="s">
        <v>85</v>
      </c>
      <c r="W3" s="43" t="s">
        <v>82</v>
      </c>
      <c r="X3" s="153" t="s">
        <v>83</v>
      </c>
      <c r="Y3" s="43" t="s">
        <v>86</v>
      </c>
      <c r="Z3" s="43" t="s">
        <v>82</v>
      </c>
      <c r="AA3" s="153" t="s">
        <v>83</v>
      </c>
      <c r="AB3" s="43" t="s">
        <v>86</v>
      </c>
    </row>
    <row r="4" spans="1:28" ht="12.75">
      <c r="A4" s="116" t="s">
        <v>213</v>
      </c>
      <c r="B4" s="116" t="s">
        <v>214</v>
      </c>
      <c r="C4" s="117" t="s">
        <v>89</v>
      </c>
      <c r="D4" s="117" t="s">
        <v>90</v>
      </c>
      <c r="E4" s="118">
        <f>SUM(IF(G4&gt;H4,1,0))+SUM(IF(I4&gt;J4,1,0))+SUM(IF(K4&gt;L4,1,0))</f>
        <v>1</v>
      </c>
      <c r="F4" s="118">
        <f>SUM(IF(H4&gt;G4,1,0))+SUM(IF(J4&gt;I4,1,0))+SUM(IF(L4&gt;K4,1,0))</f>
        <v>2</v>
      </c>
      <c r="G4" s="119">
        <v>21</v>
      </c>
      <c r="H4" s="119"/>
      <c r="I4" s="118"/>
      <c r="J4" s="118">
        <v>21</v>
      </c>
      <c r="K4" s="119"/>
      <c r="L4" s="119">
        <v>15</v>
      </c>
      <c r="M4" s="118">
        <f>G4+I4+K4</f>
        <v>21</v>
      </c>
      <c r="N4" s="118">
        <f>H4+J4+L4</f>
        <v>36</v>
      </c>
      <c r="O4" s="9" t="s">
        <v>215</v>
      </c>
      <c r="P4" s="24">
        <v>1</v>
      </c>
      <c r="Q4" s="24" t="s">
        <v>216</v>
      </c>
      <c r="R4" s="109">
        <f>S4+T4+U4</f>
        <v>12</v>
      </c>
      <c r="S4" s="109">
        <f>COUNTIF($E$5,"=2")+COUNTIF($E$13,"=2")+COUNTIF($F$6,"=2")+COUNTIF($F$9,"=2")+COUNTIF($E$25,"=2")+COUNTIF($E$30,"=2")+COUNTIF($F$26,"=2")+COUNTIF($F$29,"=2")+COUNTIF($E$16,"=2")+COUNTIF($E$19,"=2")+COUNTIF($F$15,"=2")+COUNTIF($E$33,"=2")</f>
        <v>11</v>
      </c>
      <c r="T4" s="109">
        <f>SUM(IF($E$5&lt;$F$5,1,0))+SUM(IF($F$6&lt;$E$6,1,0))+SUM(IF($F$9&lt;$E$9,1,0))+SUM(IF($E$13&lt;$F$13,1,0))+SUM(IF($E$25&lt;$F$25,1,0))+SUM(IF($F$26&lt;$E$26,1,0))+SUM(IF($F$29&lt;$E$29,1,0))+SUM(IF($E$33&lt;$F$33,1,0))+SUM(IF($F$15&lt;$E$15,1,0))+SUM(IF($E$16&lt;$F$16,1,0))+SUM(IF($E$9&lt;$F$19,1,0))+SUM(IF($F$23&lt;$E$23,1,0))</f>
        <v>1</v>
      </c>
      <c r="U4" s="109"/>
      <c r="V4" s="24">
        <f>(S4*$R$15)+(T4*$R$16)</f>
        <v>34</v>
      </c>
      <c r="W4" s="109">
        <f>$E$5+$F$6+$F$9+$E$13+$F$15+$E$16+$E$19+$F$23+$E$25+$F$26+$F$29+$E$33</f>
        <v>22</v>
      </c>
      <c r="X4" s="109">
        <f>$F$5+$E$6+$E$9+$F$13+$E$15+$F$16+$F$19+$E$23+$F$25+$E$26+$E$29+$F$33</f>
        <v>3</v>
      </c>
      <c r="Y4" s="109">
        <f>IF(X4=0,"MAX",W4/X4)</f>
        <v>7.333333333333333</v>
      </c>
      <c r="Z4" s="109">
        <f>$M$5+$N$6+$N$9+$M$13+$N$15+$M$16+$M$19+$N$23+$M$25+$N$26+$N$29+$M$33</f>
        <v>511</v>
      </c>
      <c r="AA4" s="109">
        <f>$N$5+$M$6+$M$9+$N$13+$M$15+$N$16+$N$19+$M$23+$N$25+$M$26+$M$29+$N$33</f>
        <v>322</v>
      </c>
      <c r="AB4" s="109">
        <f>IF(AA4=0,"MAX",Z4/AA4)</f>
        <v>1.5869565217391304</v>
      </c>
    </row>
    <row r="5" spans="1:28" ht="12.75">
      <c r="A5" s="116" t="s">
        <v>217</v>
      </c>
      <c r="B5" s="108" t="s">
        <v>214</v>
      </c>
      <c r="C5" s="109" t="s">
        <v>216</v>
      </c>
      <c r="D5" s="109" t="s">
        <v>218</v>
      </c>
      <c r="E5" s="118">
        <f aca="true" t="shared" si="0" ref="E5:E33">SUM(IF(G5&gt;H5,1,0))+SUM(IF(I5&gt;J5,1,0))+SUM(IF(K5&gt;L5,1,0))</f>
        <v>2</v>
      </c>
      <c r="F5" s="118">
        <f aca="true" t="shared" si="1" ref="F5:F33">SUM(IF(H5&gt;G5,1,0))+SUM(IF(J5&gt;I5,1,0))+SUM(IF(L5&gt;K5,1,0))</f>
        <v>0</v>
      </c>
      <c r="G5" s="121">
        <v>21</v>
      </c>
      <c r="H5" s="121">
        <v>18</v>
      </c>
      <c r="I5" s="21">
        <v>21</v>
      </c>
      <c r="J5" s="21">
        <v>10</v>
      </c>
      <c r="K5" s="121"/>
      <c r="L5" s="121"/>
      <c r="M5" s="21">
        <f aca="true" t="shared" si="2" ref="M5:M33">G5+I5+K5</f>
        <v>42</v>
      </c>
      <c r="N5" s="21">
        <f aca="true" t="shared" si="3" ref="N5:N33">H5+J5+L5</f>
        <v>28</v>
      </c>
      <c r="O5" s="9"/>
      <c r="P5" s="24">
        <v>2</v>
      </c>
      <c r="Q5" s="24" t="s">
        <v>219</v>
      </c>
      <c r="R5" s="109">
        <f>S5+T5+U5</f>
        <v>12</v>
      </c>
      <c r="S5" s="109">
        <f>COUNTIF($E$7,"=2")+COUNTIF($E$8,"=2")+COUNTIF($E$10,"=2")+COUNTIF($F$13,"=2")+COUNTIF($E$27,"=2")+COUNTIF($E$28,"=2")+COUNTIF($E$30,"=2")+COUNTIF($F$33,"=2")+COUNTIF($E$23,"=2")+COUNTIF($F$18,"=2")+COUNTIF($F$17,"=2")+COUNTIF($F$20,"=2")</f>
        <v>10</v>
      </c>
      <c r="T5" s="109">
        <f>SUM(IF($E$7&lt;$F$7,1,0))+SUM(IF($E$8&lt;$F$8,1,0))+SUM(IF($E$10&lt;$F$10,1,0))+SUM(IF($F$13&lt;$E$13,1,0))+SUM(IF($E$27&lt;$F$27,1,0))+SUM(IF($E$28&lt;$F$28,1,0))+SUM(IF($E$30&lt;$F$30,1,0))+SUM(IF($F$33&lt;$E$33,1,0))+SUM(IF($F$17&lt;$E$17,1,0))+SUM(IF($F$18&lt;$E$18,1,0))+SUM(IF($F$20&lt;$E$20,1,0))+SUM(IF($E$23&lt;$F$23,1,0))</f>
        <v>2</v>
      </c>
      <c r="U5" s="109"/>
      <c r="V5" s="24">
        <f>(S5*$R$15)+(T5*$R$16)</f>
        <v>32</v>
      </c>
      <c r="W5" s="109">
        <f>$E$7+$E$8+$E$10+$F$13+$F$17+$F$18+$F$20+$E$23+$E$27+$E$28+$E$30+$F$33</f>
        <v>21</v>
      </c>
      <c r="X5" s="109">
        <f>$F$7+$F$8+$F$10+$E$13+$E$17+$E$18+$E$20+$F$23+$F$27+$F$28+$F$30+$E$33</f>
        <v>5</v>
      </c>
      <c r="Y5" s="109">
        <f>IF(X5=0,"MAX",W5/X5)</f>
        <v>4.2</v>
      </c>
      <c r="Z5" s="109">
        <f>$M$7+$M$8+$M$10+$N$13+$N$17+$N$18+$N$20+$M$23+$M$27+$M$28+$M$30+$N$33</f>
        <v>527</v>
      </c>
      <c r="AA5" s="109">
        <f>$N$7+$N$8+$N$10+$M$13+$M$17+$M$18+$M$20+$N$23+$N$27+$N$28+$N$30+$M$33</f>
        <v>357</v>
      </c>
      <c r="AB5" s="109">
        <f>IF(AA5=0,"MAX",Z5/AA5)</f>
        <v>1.4761904761904763</v>
      </c>
    </row>
    <row r="6" spans="1:28" ht="12.75">
      <c r="A6" s="116" t="s">
        <v>220</v>
      </c>
      <c r="B6" s="108" t="s">
        <v>214</v>
      </c>
      <c r="C6" s="109" t="s">
        <v>89</v>
      </c>
      <c r="D6" s="109" t="s">
        <v>216</v>
      </c>
      <c r="E6" s="118">
        <f t="shared" si="0"/>
        <v>0</v>
      </c>
      <c r="F6" s="118">
        <f t="shared" si="1"/>
        <v>2</v>
      </c>
      <c r="G6" s="121">
        <v>0</v>
      </c>
      <c r="H6" s="121">
        <v>21</v>
      </c>
      <c r="I6" s="21">
        <v>0</v>
      </c>
      <c r="J6" s="21">
        <v>21</v>
      </c>
      <c r="K6" s="121"/>
      <c r="L6" s="121"/>
      <c r="M6" s="21">
        <f t="shared" si="2"/>
        <v>0</v>
      </c>
      <c r="N6" s="21">
        <f t="shared" si="3"/>
        <v>42</v>
      </c>
      <c r="O6" s="9"/>
      <c r="P6" s="24">
        <v>3</v>
      </c>
      <c r="Q6" s="24" t="s">
        <v>218</v>
      </c>
      <c r="R6" s="109">
        <f>S6+T6+U6</f>
        <v>12</v>
      </c>
      <c r="S6" s="109">
        <f>COUNTIF($E$12,"=2")+COUNTIF($F$5,"=2")+COUNTIF($F$7,"=2")+COUNTIF($F$11,"=2")+COUNTIF($E$32,"=2")+COUNTIF($F$25,"=2")+COUNTIF($F$27,"=2")+COUNTIF($F$31,"=2")+COUNTIF($E$15,"=2")+COUNTIF($E$17,"=2")+COUNTIF($E$21,"=2")+COUNTIF($F$22,"=2")</f>
        <v>4</v>
      </c>
      <c r="T6" s="109">
        <f>SUM(IF($F$5&lt;$E$5,1,0))+SUM(IF($F$7&lt;$E$7,1,0))+SUM(IF($F$11&lt;$E$11,1,0))+SUM(IF($E$12&lt;$F$12,1,0))+SUM(IF($F$25&lt;$E$25,1,0))+SUM(IF($F$27&lt;$E$27,1,0))+SUM(IF($F$31&lt;$E$31,1,0))+SUM(IF($E$32&lt;$F$32,1,0))+SUM(IF($E$15&lt;$F$15,1,0))+SUM(IF($E$17&lt;$F$17,1,0))+SUM(IF($E$21&lt;$F$21,1,0))+SUM(IF($F$22&lt;$E$22,1,0))</f>
        <v>8</v>
      </c>
      <c r="U6" s="109"/>
      <c r="V6" s="24">
        <f>(S6*$R$15)+(T6*$R$16)</f>
        <v>20</v>
      </c>
      <c r="W6" s="109">
        <f>$F$5+$F$7+$F$11+$E$12+$E$15+$E$17+$E$21+$F$22+$F$25+$F$27+$F$31+$E$32</f>
        <v>10</v>
      </c>
      <c r="X6" s="109">
        <f>$E$5+$E$7+$E$11+$F$12+$F$15+$F$17+$F$21+$E$22+$E$25+$E$27+$E$31+$F$32</f>
        <v>17</v>
      </c>
      <c r="Y6" s="109">
        <f>IF(X6=0,"MAX",W6/X6)</f>
        <v>0.5882352941176471</v>
      </c>
      <c r="Z6" s="109">
        <f>$N$5+$N$7+$N$11+$M$12+$M$15+$M$17+$M$21+$N$22+$N$25+$N$27+$N$31+$M$32</f>
        <v>437</v>
      </c>
      <c r="AA6" s="109">
        <f>$M$5+$M$7+$M$11+$N$12+$N$15+$N$17+$N$21+$M$22+$M$25+$M$27+$M$31+$N$32</f>
        <v>486</v>
      </c>
      <c r="AB6" s="109">
        <f>IF(AA6=0,"MAX",Z6/AA6)</f>
        <v>0.8991769547325102</v>
      </c>
    </row>
    <row r="7" spans="1:28" ht="12.75">
      <c r="A7" s="116" t="s">
        <v>221</v>
      </c>
      <c r="B7" s="108" t="s">
        <v>214</v>
      </c>
      <c r="C7" s="109" t="s">
        <v>219</v>
      </c>
      <c r="D7" s="109" t="s">
        <v>218</v>
      </c>
      <c r="E7" s="118">
        <f t="shared" si="0"/>
        <v>2</v>
      </c>
      <c r="F7" s="118">
        <f t="shared" si="1"/>
        <v>0</v>
      </c>
      <c r="G7" s="121">
        <v>21</v>
      </c>
      <c r="H7" s="121">
        <v>7</v>
      </c>
      <c r="I7" s="21">
        <v>21</v>
      </c>
      <c r="J7" s="21">
        <v>13</v>
      </c>
      <c r="K7" s="121"/>
      <c r="L7" s="121"/>
      <c r="M7" s="21">
        <f t="shared" si="2"/>
        <v>42</v>
      </c>
      <c r="N7" s="21">
        <f t="shared" si="3"/>
        <v>20</v>
      </c>
      <c r="O7" s="9"/>
      <c r="P7" s="24">
        <v>4</v>
      </c>
      <c r="Q7" s="24" t="s">
        <v>90</v>
      </c>
      <c r="R7" s="109">
        <f>S7+T7+U7</f>
        <v>12</v>
      </c>
      <c r="S7" s="109">
        <f>COUNTIF($E$9,"=2")+COUNTIF($F$4,"=2")+COUNTIF($F$10,"=2")+COUNTIF($F$12,"=2")+COUNTIF($E$29,"=2")+COUNTIF($F$24,"=2")+COUNTIF($F$30,"=2")+COUNTIF($F$32,"=2")+COUNTIF($E$14,"=2")+COUNTIF($E$20,"=2")+COUNTIF($E$22,"=2")+COUNTIF($F$19,"=2")</f>
        <v>4</v>
      </c>
      <c r="T7" s="109">
        <f>SUM(IF($F$4&lt;$E$4,1,0))+SUM(IF($F$10&lt;$E$10,1,0))+SUM(IF($E$9&lt;$F$9,1,0))+SUM(IF($F$12&lt;$E$12,1,0))+SUM(IF($F$24&lt;$E$24,1,0))+SUM(IF($F$30&lt;$E$30,1,0))+SUM(IF($E$29&lt;$F$29,1,0))+SUM(IF($F$32&lt;$E$32,1,0))+SUM(IF($E$14&lt;$F$14,1,0))+SUM(IF($E$20&lt;$F$20,1,0))+SUM(IF($F$19&lt;$E$19,1,0))+SUM(IF($E$22&lt;$F$22,1,0))</f>
        <v>8</v>
      </c>
      <c r="U7" s="109"/>
      <c r="V7" s="24">
        <f>(S7*$R$15)+(T7*$R$16)</f>
        <v>20</v>
      </c>
      <c r="W7" s="109">
        <f>$F$4+$E$9+$F$10+$F$12+$E$14+$F$19+$E$20+$E$22+$F$24+$E$29+$F$30+$F$32</f>
        <v>8</v>
      </c>
      <c r="X7" s="109">
        <f>$E$4+$F$9+$E$10+$E$12+$F$14+$E$19+$F$20+$F$22+$E$24+$F$29+$E$30+$E$32</f>
        <v>19</v>
      </c>
      <c r="Y7" s="109">
        <f>IF(X7=0,"MAX",W7/X7)</f>
        <v>0.42105263157894735</v>
      </c>
      <c r="Z7" s="109">
        <f>$N$4+$M$9+$N$10+$N$12+$M$14+$N$19+$M$20+$M$22+$N$24+$M$29+$N$30+$N$32</f>
        <v>393</v>
      </c>
      <c r="AA7" s="109">
        <f>$M$4+$N$9+$M$10+$M$12+$N$14+$M$19+$N$20+$N$22+$M$24+$N$29+$M$30+$M$32</f>
        <v>495</v>
      </c>
      <c r="AB7" s="109">
        <f>IF(AA7=0,"MAX",Z7/AA7)</f>
        <v>0.793939393939394</v>
      </c>
    </row>
    <row r="8" spans="1:28" ht="12.75">
      <c r="A8" s="116" t="s">
        <v>222</v>
      </c>
      <c r="B8" s="108" t="s">
        <v>214</v>
      </c>
      <c r="C8" s="109" t="s">
        <v>219</v>
      </c>
      <c r="D8" s="109" t="s">
        <v>89</v>
      </c>
      <c r="E8" s="118">
        <f t="shared" si="0"/>
        <v>2</v>
      </c>
      <c r="F8" s="118">
        <f t="shared" si="1"/>
        <v>0</v>
      </c>
      <c r="G8" s="121">
        <v>21</v>
      </c>
      <c r="H8" s="124">
        <v>8</v>
      </c>
      <c r="I8" s="109">
        <v>21</v>
      </c>
      <c r="J8" s="123">
        <v>7</v>
      </c>
      <c r="K8" s="125"/>
      <c r="L8" s="121"/>
      <c r="M8" s="21">
        <f t="shared" si="2"/>
        <v>42</v>
      </c>
      <c r="N8" s="21">
        <f t="shared" si="3"/>
        <v>15</v>
      </c>
      <c r="O8" s="9"/>
      <c r="P8" s="24">
        <v>5</v>
      </c>
      <c r="Q8" s="24" t="s">
        <v>89</v>
      </c>
      <c r="R8" s="109">
        <f>S8+T8+U8</f>
        <v>12</v>
      </c>
      <c r="S8" s="109">
        <f>COUNTIF($E$4,"=2")+COUNTIF($E$6,"=2")+COUNTIF($E$11,"=2")+COUNTIF($F$8,"=2")+COUNTIF($E$24,"=2")+COUNTIF($E$26,"=2")+COUNTIF($E$31,"=2")+COUNTIF($F$28,"=2")+COUNTIF($E$18,"=2")+COUNTIF($F$14,"=2")+COUNTIF($F$16,"=2")+COUNTIF($F$21,"=2")</f>
        <v>1</v>
      </c>
      <c r="T8" s="109">
        <f>SUM(IF($E$4&lt;$F$4,1,0))+SUM(IF($E$6&lt;$F$6,1,0))+SUM(IF($E$11&lt;$F$11,1,0))+SUM(IF($F$8&lt;$E$8,1,0))+SUM(IF($E$24&lt;$F$24,1,0))+SUM(IF($E$26&lt;$F$26,1,0))+SUM(IF($E$31&lt;$F$31,1,0))+SUM(IF($F$28&lt;$E$28,1,0))+SUM(IF($F$14&lt;$E$14,1,0))+SUM(IF($F$16&lt;$E$16,1,0))+SUM(IF($E$18&lt;$F$18,1,0))+SUM(IF($F$21&lt;$E$21,1,0))-1</f>
        <v>10</v>
      </c>
      <c r="U8" s="109">
        <v>1</v>
      </c>
      <c r="V8" s="24">
        <f>(S8*$R$15)+(T8*$R$16)-1</f>
        <v>12</v>
      </c>
      <c r="W8" s="109">
        <f>$E$4+$E$6+$F$8+$E$11+$F$14+$F$16+$E$18+$F$21+$E$24+$E$26+$F$28+$E$31</f>
        <v>5</v>
      </c>
      <c r="X8" s="109">
        <f>$F$4+$F$6+$E$8+$F$11+$E$14+$E$16+$F$18+$E$21+$F$24+$F$26+$E$28+$F$31</f>
        <v>22</v>
      </c>
      <c r="Y8" s="109">
        <f>IF(X8=0,"MAX",W8/X8)</f>
        <v>0.22727272727272727</v>
      </c>
      <c r="Z8" s="109">
        <f>$M$4+$M$6+$N$8+$M$11+$N$14+$N$16+$M$18+$N$21+$M$24+$M$26+$N$28+$M$31</f>
        <v>314</v>
      </c>
      <c r="AA8" s="109">
        <f>$N$4+$N$6+$M$8+$N$11+$M$14+$M$16+$N$18+$M$21+$N$24+$N$26+$M$28+$N$31</f>
        <v>522</v>
      </c>
      <c r="AB8" s="109">
        <f>IF(AA8=0,"MAX",Z8/AA8)</f>
        <v>0.6015325670498084</v>
      </c>
    </row>
    <row r="9" spans="1:28" ht="12.75">
      <c r="A9" s="116" t="s">
        <v>223</v>
      </c>
      <c r="B9" s="108" t="s">
        <v>214</v>
      </c>
      <c r="C9" s="109" t="s">
        <v>90</v>
      </c>
      <c r="D9" s="109" t="s">
        <v>216</v>
      </c>
      <c r="E9" s="118">
        <f t="shared" si="0"/>
        <v>0</v>
      </c>
      <c r="F9" s="118">
        <f t="shared" si="1"/>
        <v>2</v>
      </c>
      <c r="G9" s="121">
        <v>12</v>
      </c>
      <c r="H9" s="124">
        <v>21</v>
      </c>
      <c r="I9" s="109">
        <v>13</v>
      </c>
      <c r="J9" s="123">
        <v>21</v>
      </c>
      <c r="K9" s="125"/>
      <c r="L9" s="121"/>
      <c r="M9" s="21">
        <f t="shared" si="2"/>
        <v>25</v>
      </c>
      <c r="N9" s="21">
        <f t="shared" si="3"/>
        <v>42</v>
      </c>
      <c r="O9" s="9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2.75">
      <c r="A10" s="116" t="s">
        <v>224</v>
      </c>
      <c r="B10" s="108" t="s">
        <v>214</v>
      </c>
      <c r="C10" s="109" t="s">
        <v>219</v>
      </c>
      <c r="D10" s="109" t="s">
        <v>90</v>
      </c>
      <c r="E10" s="118">
        <f t="shared" si="0"/>
        <v>2</v>
      </c>
      <c r="F10" s="118">
        <f t="shared" si="1"/>
        <v>0</v>
      </c>
      <c r="G10" s="121">
        <v>21</v>
      </c>
      <c r="H10" s="124">
        <v>7</v>
      </c>
      <c r="I10" s="109">
        <v>21</v>
      </c>
      <c r="J10" s="123">
        <v>16</v>
      </c>
      <c r="K10" s="125"/>
      <c r="L10" s="121"/>
      <c r="M10" s="21">
        <f t="shared" si="2"/>
        <v>42</v>
      </c>
      <c r="N10" s="21">
        <f t="shared" si="3"/>
        <v>23</v>
      </c>
      <c r="O10" s="9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2.75">
      <c r="A11" s="116" t="s">
        <v>225</v>
      </c>
      <c r="B11" s="108" t="s">
        <v>214</v>
      </c>
      <c r="C11" s="109" t="s">
        <v>89</v>
      </c>
      <c r="D11" s="109" t="s">
        <v>218</v>
      </c>
      <c r="E11" s="118">
        <f t="shared" si="0"/>
        <v>0</v>
      </c>
      <c r="F11" s="118">
        <f t="shared" si="1"/>
        <v>2</v>
      </c>
      <c r="G11" s="121">
        <v>15</v>
      </c>
      <c r="H11" s="124">
        <v>21</v>
      </c>
      <c r="I11" s="109">
        <v>20</v>
      </c>
      <c r="J11" s="123">
        <v>22</v>
      </c>
      <c r="K11" s="125"/>
      <c r="L11" s="121"/>
      <c r="M11" s="21">
        <f t="shared" si="2"/>
        <v>35</v>
      </c>
      <c r="N11" s="21">
        <f t="shared" si="3"/>
        <v>43</v>
      </c>
      <c r="O11" s="9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2.75">
      <c r="A12" s="116" t="s">
        <v>226</v>
      </c>
      <c r="B12" s="108" t="s">
        <v>214</v>
      </c>
      <c r="C12" s="109" t="s">
        <v>218</v>
      </c>
      <c r="D12" s="109" t="s">
        <v>90</v>
      </c>
      <c r="E12" s="118">
        <f t="shared" si="0"/>
        <v>2</v>
      </c>
      <c r="F12" s="118">
        <f t="shared" si="1"/>
        <v>0</v>
      </c>
      <c r="G12" s="121">
        <v>21</v>
      </c>
      <c r="H12" s="124">
        <v>19</v>
      </c>
      <c r="I12" s="109">
        <v>21</v>
      </c>
      <c r="J12" s="123">
        <v>12</v>
      </c>
      <c r="K12" s="125"/>
      <c r="L12" s="121"/>
      <c r="M12" s="21">
        <f t="shared" si="2"/>
        <v>42</v>
      </c>
      <c r="N12" s="21">
        <f t="shared" si="3"/>
        <v>31</v>
      </c>
      <c r="O12" s="9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2.75">
      <c r="A13" s="132" t="s">
        <v>227</v>
      </c>
      <c r="B13" s="132" t="s">
        <v>214</v>
      </c>
      <c r="C13" s="133" t="s">
        <v>216</v>
      </c>
      <c r="D13" s="133" t="s">
        <v>219</v>
      </c>
      <c r="E13" s="135">
        <f t="shared" si="0"/>
        <v>0</v>
      </c>
      <c r="F13" s="135">
        <f t="shared" si="1"/>
        <v>2</v>
      </c>
      <c r="G13" s="140">
        <v>15</v>
      </c>
      <c r="H13" s="137">
        <v>21</v>
      </c>
      <c r="I13" s="133">
        <v>21</v>
      </c>
      <c r="J13" s="138">
        <v>23</v>
      </c>
      <c r="K13" s="139"/>
      <c r="L13" s="140"/>
      <c r="M13" s="135">
        <f t="shared" si="2"/>
        <v>36</v>
      </c>
      <c r="N13" s="135">
        <f t="shared" si="3"/>
        <v>44</v>
      </c>
      <c r="O13" s="9"/>
      <c r="P13" s="100"/>
      <c r="Q13" s="16"/>
      <c r="R13" s="16"/>
      <c r="S13" s="16"/>
      <c r="T13" s="4"/>
      <c r="U13" s="4"/>
      <c r="V13" s="4"/>
      <c r="W13" s="4"/>
      <c r="X13" s="4"/>
      <c r="Y13" s="4"/>
      <c r="Z13" s="4"/>
      <c r="AA13" s="4"/>
      <c r="AB13" s="4"/>
    </row>
    <row r="14" spans="1:28" ht="12.75">
      <c r="A14" s="116" t="s">
        <v>228</v>
      </c>
      <c r="B14" s="116" t="s">
        <v>214</v>
      </c>
      <c r="C14" s="117" t="s">
        <v>90</v>
      </c>
      <c r="D14" s="117" t="s">
        <v>89</v>
      </c>
      <c r="E14" s="118">
        <f t="shared" si="0"/>
        <v>0</v>
      </c>
      <c r="F14" s="118">
        <f t="shared" si="1"/>
        <v>2</v>
      </c>
      <c r="G14" s="119">
        <v>19</v>
      </c>
      <c r="H14" s="141">
        <v>21</v>
      </c>
      <c r="I14" s="117">
        <v>21</v>
      </c>
      <c r="J14" s="142">
        <v>23</v>
      </c>
      <c r="K14" s="143"/>
      <c r="L14" s="119"/>
      <c r="M14" s="118">
        <f t="shared" si="2"/>
        <v>40</v>
      </c>
      <c r="N14" s="118">
        <f t="shared" si="3"/>
        <v>44</v>
      </c>
      <c r="O14" s="9"/>
      <c r="P14" s="100"/>
      <c r="Q14" s="228" t="s">
        <v>77</v>
      </c>
      <c r="R14" s="228"/>
      <c r="S14" s="100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116" t="s">
        <v>229</v>
      </c>
      <c r="B15" s="108" t="s">
        <v>214</v>
      </c>
      <c r="C15" s="109" t="s">
        <v>218</v>
      </c>
      <c r="D15" s="109" t="s">
        <v>216</v>
      </c>
      <c r="E15" s="118">
        <f t="shared" si="0"/>
        <v>0</v>
      </c>
      <c r="F15" s="118">
        <f t="shared" si="1"/>
        <v>2</v>
      </c>
      <c r="G15" s="121">
        <v>9</v>
      </c>
      <c r="H15" s="124">
        <v>21</v>
      </c>
      <c r="I15" s="109">
        <v>11</v>
      </c>
      <c r="J15" s="123">
        <v>21</v>
      </c>
      <c r="K15" s="125"/>
      <c r="L15" s="121"/>
      <c r="M15" s="21">
        <f t="shared" si="2"/>
        <v>20</v>
      </c>
      <c r="N15" s="21">
        <f t="shared" si="3"/>
        <v>42</v>
      </c>
      <c r="O15" s="9"/>
      <c r="P15" s="100"/>
      <c r="Q15" s="169" t="s">
        <v>82</v>
      </c>
      <c r="R15" s="169">
        <v>3</v>
      </c>
      <c r="S15" s="100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116" t="s">
        <v>230</v>
      </c>
      <c r="B16" s="108" t="s">
        <v>214</v>
      </c>
      <c r="C16" s="109" t="s">
        <v>216</v>
      </c>
      <c r="D16" s="109" t="s">
        <v>89</v>
      </c>
      <c r="E16" s="118">
        <f t="shared" si="0"/>
        <v>2</v>
      </c>
      <c r="F16" s="118">
        <f t="shared" si="1"/>
        <v>0</v>
      </c>
      <c r="G16" s="121">
        <v>21</v>
      </c>
      <c r="H16" s="124">
        <v>7</v>
      </c>
      <c r="I16" s="109">
        <v>21</v>
      </c>
      <c r="J16" s="123">
        <v>14</v>
      </c>
      <c r="K16" s="125"/>
      <c r="L16" s="121"/>
      <c r="M16" s="21">
        <f t="shared" si="2"/>
        <v>42</v>
      </c>
      <c r="N16" s="21">
        <f t="shared" si="3"/>
        <v>21</v>
      </c>
      <c r="O16" s="9"/>
      <c r="P16" s="100"/>
      <c r="Q16" s="100" t="s">
        <v>83</v>
      </c>
      <c r="R16" s="100">
        <v>1</v>
      </c>
      <c r="S16" s="100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116" t="s">
        <v>231</v>
      </c>
      <c r="B17" s="108" t="s">
        <v>214</v>
      </c>
      <c r="C17" s="109" t="s">
        <v>218</v>
      </c>
      <c r="D17" s="109" t="s">
        <v>219</v>
      </c>
      <c r="E17" s="118">
        <f t="shared" si="0"/>
        <v>0</v>
      </c>
      <c r="F17" s="118">
        <f t="shared" si="1"/>
        <v>2</v>
      </c>
      <c r="G17" s="121">
        <v>12</v>
      </c>
      <c r="H17" s="124">
        <v>21</v>
      </c>
      <c r="I17" s="109">
        <v>12</v>
      </c>
      <c r="J17" s="123">
        <v>21</v>
      </c>
      <c r="K17" s="125"/>
      <c r="L17" s="121"/>
      <c r="M17" s="21">
        <f t="shared" si="2"/>
        <v>24</v>
      </c>
      <c r="N17" s="21">
        <f t="shared" si="3"/>
        <v>42</v>
      </c>
      <c r="O17" s="9"/>
      <c r="P17" s="100"/>
      <c r="Q17" s="100" t="s">
        <v>115</v>
      </c>
      <c r="R17" s="100">
        <v>0</v>
      </c>
      <c r="S17" s="100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116" t="s">
        <v>232</v>
      </c>
      <c r="B18" s="108" t="s">
        <v>214</v>
      </c>
      <c r="C18" s="109" t="s">
        <v>89</v>
      </c>
      <c r="D18" s="109" t="s">
        <v>219</v>
      </c>
      <c r="E18" s="118">
        <f t="shared" si="0"/>
        <v>0</v>
      </c>
      <c r="F18" s="118">
        <f t="shared" si="1"/>
        <v>2</v>
      </c>
      <c r="G18" s="121">
        <v>6</v>
      </c>
      <c r="H18" s="124">
        <v>21</v>
      </c>
      <c r="I18" s="109">
        <v>7</v>
      </c>
      <c r="J18" s="123">
        <v>21</v>
      </c>
      <c r="K18" s="125"/>
      <c r="L18" s="121"/>
      <c r="M18" s="21">
        <f t="shared" si="2"/>
        <v>13</v>
      </c>
      <c r="N18" s="21">
        <f t="shared" si="3"/>
        <v>42</v>
      </c>
      <c r="O18" s="9"/>
      <c r="P18" s="100"/>
      <c r="Q18" s="16"/>
      <c r="R18" s="16"/>
      <c r="S18" s="16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116" t="s">
        <v>233</v>
      </c>
      <c r="B19" s="108" t="s">
        <v>214</v>
      </c>
      <c r="C19" s="109" t="s">
        <v>216</v>
      </c>
      <c r="D19" s="109" t="s">
        <v>90</v>
      </c>
      <c r="E19" s="118">
        <f t="shared" si="0"/>
        <v>2</v>
      </c>
      <c r="F19" s="118">
        <f t="shared" si="1"/>
        <v>0</v>
      </c>
      <c r="G19" s="121">
        <v>21</v>
      </c>
      <c r="H19" s="124">
        <v>16</v>
      </c>
      <c r="I19" s="109">
        <v>21</v>
      </c>
      <c r="J19" s="123">
        <v>16</v>
      </c>
      <c r="K19" s="125"/>
      <c r="L19" s="121"/>
      <c r="M19" s="21">
        <f t="shared" si="2"/>
        <v>42</v>
      </c>
      <c r="N19" s="21">
        <f t="shared" si="3"/>
        <v>32</v>
      </c>
      <c r="O19" s="9"/>
      <c r="P19" s="4"/>
      <c r="Q19" s="170"/>
      <c r="R19" s="170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116" t="s">
        <v>234</v>
      </c>
      <c r="B20" s="108" t="s">
        <v>214</v>
      </c>
      <c r="C20" s="109" t="s">
        <v>90</v>
      </c>
      <c r="D20" s="109" t="s">
        <v>219</v>
      </c>
      <c r="E20" s="118">
        <f t="shared" si="0"/>
        <v>0</v>
      </c>
      <c r="F20" s="118">
        <f t="shared" si="1"/>
        <v>2</v>
      </c>
      <c r="G20" s="121">
        <v>7</v>
      </c>
      <c r="H20" s="124">
        <v>21</v>
      </c>
      <c r="I20" s="109">
        <v>17</v>
      </c>
      <c r="J20" s="123">
        <v>21</v>
      </c>
      <c r="K20" s="125"/>
      <c r="L20" s="121"/>
      <c r="M20" s="21">
        <f t="shared" si="2"/>
        <v>24</v>
      </c>
      <c r="N20" s="21">
        <f t="shared" si="3"/>
        <v>42</v>
      </c>
      <c r="O20" s="9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116" t="s">
        <v>235</v>
      </c>
      <c r="B21" s="108" t="s">
        <v>214</v>
      </c>
      <c r="C21" s="109" t="s">
        <v>218</v>
      </c>
      <c r="D21" s="109" t="s">
        <v>89</v>
      </c>
      <c r="E21" s="118">
        <f t="shared" si="0"/>
        <v>2</v>
      </c>
      <c r="F21" s="118">
        <f t="shared" si="1"/>
        <v>1</v>
      </c>
      <c r="G21" s="121">
        <v>21</v>
      </c>
      <c r="H21" s="124">
        <v>12</v>
      </c>
      <c r="I21" s="109">
        <v>16</v>
      </c>
      <c r="J21" s="123">
        <v>21</v>
      </c>
      <c r="K21" s="125">
        <v>15</v>
      </c>
      <c r="L21" s="121">
        <v>8</v>
      </c>
      <c r="M21" s="21">
        <f t="shared" si="2"/>
        <v>52</v>
      </c>
      <c r="N21" s="21">
        <f t="shared" si="3"/>
        <v>41</v>
      </c>
      <c r="O21" s="9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116" t="s">
        <v>236</v>
      </c>
      <c r="B22" s="108" t="s">
        <v>214</v>
      </c>
      <c r="C22" s="109" t="s">
        <v>90</v>
      </c>
      <c r="D22" s="109" t="s">
        <v>218</v>
      </c>
      <c r="E22" s="118">
        <f t="shared" si="0"/>
        <v>2</v>
      </c>
      <c r="F22" s="118">
        <f t="shared" si="1"/>
        <v>1</v>
      </c>
      <c r="G22" s="121">
        <v>16</v>
      </c>
      <c r="H22" s="124">
        <v>21</v>
      </c>
      <c r="I22" s="109">
        <v>21</v>
      </c>
      <c r="J22" s="123">
        <v>17</v>
      </c>
      <c r="K22" s="125">
        <v>15</v>
      </c>
      <c r="L22" s="121">
        <v>13</v>
      </c>
      <c r="M22" s="21">
        <f t="shared" si="2"/>
        <v>52</v>
      </c>
      <c r="N22" s="21">
        <f t="shared" si="3"/>
        <v>51</v>
      </c>
      <c r="O22" s="9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132" t="s">
        <v>237</v>
      </c>
      <c r="B23" s="132" t="s">
        <v>214</v>
      </c>
      <c r="C23" s="133" t="s">
        <v>219</v>
      </c>
      <c r="D23" s="133" t="s">
        <v>216</v>
      </c>
      <c r="E23" s="135">
        <f t="shared" si="0"/>
        <v>1</v>
      </c>
      <c r="F23" s="135">
        <f t="shared" si="1"/>
        <v>2</v>
      </c>
      <c r="G23" s="140">
        <v>17</v>
      </c>
      <c r="H23" s="137">
        <v>21</v>
      </c>
      <c r="I23" s="133">
        <v>21</v>
      </c>
      <c r="J23" s="138">
        <v>18</v>
      </c>
      <c r="K23" s="139">
        <v>13</v>
      </c>
      <c r="L23" s="140">
        <v>15</v>
      </c>
      <c r="M23" s="135">
        <f t="shared" si="2"/>
        <v>51</v>
      </c>
      <c r="N23" s="135">
        <f t="shared" si="3"/>
        <v>54</v>
      </c>
      <c r="O23" s="9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116" t="s">
        <v>238</v>
      </c>
      <c r="B24" s="116" t="s">
        <v>214</v>
      </c>
      <c r="C24" s="117" t="s">
        <v>89</v>
      </c>
      <c r="D24" s="117" t="s">
        <v>90</v>
      </c>
      <c r="E24" s="118">
        <f t="shared" si="0"/>
        <v>1</v>
      </c>
      <c r="F24" s="118">
        <f t="shared" si="1"/>
        <v>2</v>
      </c>
      <c r="G24" s="119">
        <v>21</v>
      </c>
      <c r="H24" s="141">
        <v>19</v>
      </c>
      <c r="I24" s="117">
        <v>19</v>
      </c>
      <c r="J24" s="142">
        <v>21</v>
      </c>
      <c r="K24" s="143">
        <v>8</v>
      </c>
      <c r="L24" s="119">
        <v>15</v>
      </c>
      <c r="M24" s="118">
        <f t="shared" si="2"/>
        <v>48</v>
      </c>
      <c r="N24" s="118">
        <f t="shared" si="3"/>
        <v>55</v>
      </c>
      <c r="O24" s="9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116" t="s">
        <v>239</v>
      </c>
      <c r="B25" s="108" t="s">
        <v>214</v>
      </c>
      <c r="C25" s="109" t="s">
        <v>216</v>
      </c>
      <c r="D25" s="109" t="s">
        <v>218</v>
      </c>
      <c r="E25" s="118">
        <f t="shared" si="0"/>
        <v>2</v>
      </c>
      <c r="F25" s="118">
        <f t="shared" si="1"/>
        <v>0</v>
      </c>
      <c r="G25" s="121">
        <v>21</v>
      </c>
      <c r="H25" s="124">
        <v>10</v>
      </c>
      <c r="I25" s="109">
        <v>21</v>
      </c>
      <c r="J25" s="123">
        <v>18</v>
      </c>
      <c r="K25" s="125"/>
      <c r="L25" s="121"/>
      <c r="M25" s="21">
        <f t="shared" si="2"/>
        <v>42</v>
      </c>
      <c r="N25" s="21">
        <f t="shared" si="3"/>
        <v>28</v>
      </c>
      <c r="O25" s="9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2.75">
      <c r="A26" s="116" t="s">
        <v>240</v>
      </c>
      <c r="B26" s="108" t="s">
        <v>214</v>
      </c>
      <c r="C26" s="109" t="s">
        <v>89</v>
      </c>
      <c r="D26" s="109" t="s">
        <v>216</v>
      </c>
      <c r="E26" s="118">
        <f t="shared" si="0"/>
        <v>0</v>
      </c>
      <c r="F26" s="118">
        <f t="shared" si="1"/>
        <v>2</v>
      </c>
      <c r="G26" s="121">
        <v>11</v>
      </c>
      <c r="H26" s="124">
        <v>21</v>
      </c>
      <c r="I26" s="109">
        <v>10</v>
      </c>
      <c r="J26" s="123">
        <v>21</v>
      </c>
      <c r="K26" s="125"/>
      <c r="L26" s="121"/>
      <c r="M26" s="21">
        <f t="shared" si="2"/>
        <v>21</v>
      </c>
      <c r="N26" s="21">
        <f t="shared" si="3"/>
        <v>42</v>
      </c>
      <c r="O26" s="9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2.75">
      <c r="A27" s="116" t="s">
        <v>241</v>
      </c>
      <c r="B27" s="108" t="s">
        <v>214</v>
      </c>
      <c r="C27" s="109" t="s">
        <v>219</v>
      </c>
      <c r="D27" s="109" t="s">
        <v>218</v>
      </c>
      <c r="E27" s="118">
        <f t="shared" si="0"/>
        <v>2</v>
      </c>
      <c r="F27" s="118">
        <f t="shared" si="1"/>
        <v>1</v>
      </c>
      <c r="G27" s="121">
        <v>21</v>
      </c>
      <c r="H27" s="124">
        <v>18</v>
      </c>
      <c r="I27" s="109">
        <v>22</v>
      </c>
      <c r="J27" s="123">
        <v>24</v>
      </c>
      <c r="K27" s="125">
        <v>15</v>
      </c>
      <c r="L27" s="121">
        <v>8</v>
      </c>
      <c r="M27" s="21">
        <f t="shared" si="2"/>
        <v>58</v>
      </c>
      <c r="N27" s="21">
        <f t="shared" si="3"/>
        <v>50</v>
      </c>
      <c r="O27" s="9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2.75">
      <c r="A28" s="116" t="s">
        <v>242</v>
      </c>
      <c r="B28" s="108" t="s">
        <v>214</v>
      </c>
      <c r="C28" s="109" t="s">
        <v>219</v>
      </c>
      <c r="D28" s="109" t="s">
        <v>89</v>
      </c>
      <c r="E28" s="118">
        <f t="shared" si="0"/>
        <v>2</v>
      </c>
      <c r="F28" s="118">
        <f t="shared" si="1"/>
        <v>0</v>
      </c>
      <c r="G28" s="121">
        <v>21</v>
      </c>
      <c r="H28" s="124">
        <v>17</v>
      </c>
      <c r="I28" s="109">
        <v>23</v>
      </c>
      <c r="J28" s="123">
        <v>21</v>
      </c>
      <c r="K28" s="125"/>
      <c r="L28" s="121"/>
      <c r="M28" s="21">
        <f t="shared" si="2"/>
        <v>44</v>
      </c>
      <c r="N28" s="21">
        <f t="shared" si="3"/>
        <v>38</v>
      </c>
      <c r="O28" s="9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2.75">
      <c r="A29" s="116" t="s">
        <v>243</v>
      </c>
      <c r="B29" s="108" t="s">
        <v>214</v>
      </c>
      <c r="C29" s="109" t="s">
        <v>90</v>
      </c>
      <c r="D29" s="109" t="s">
        <v>216</v>
      </c>
      <c r="E29" s="118">
        <f t="shared" si="0"/>
        <v>0</v>
      </c>
      <c r="F29" s="118">
        <f t="shared" si="1"/>
        <v>2</v>
      </c>
      <c r="G29" s="121">
        <v>5</v>
      </c>
      <c r="H29" s="124">
        <v>21</v>
      </c>
      <c r="I29" s="109">
        <v>11</v>
      </c>
      <c r="J29" s="123">
        <v>21</v>
      </c>
      <c r="K29" s="125"/>
      <c r="L29" s="121"/>
      <c r="M29" s="21">
        <f t="shared" si="2"/>
        <v>16</v>
      </c>
      <c r="N29" s="21">
        <f t="shared" si="3"/>
        <v>42</v>
      </c>
      <c r="O29" s="9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>
      <c r="A30" s="116" t="s">
        <v>244</v>
      </c>
      <c r="B30" s="108" t="s">
        <v>214</v>
      </c>
      <c r="C30" s="109" t="s">
        <v>219</v>
      </c>
      <c r="D30" s="109" t="s">
        <v>90</v>
      </c>
      <c r="E30" s="118">
        <f t="shared" si="0"/>
        <v>2</v>
      </c>
      <c r="F30" s="118">
        <f t="shared" si="1"/>
        <v>0</v>
      </c>
      <c r="G30" s="121">
        <v>21</v>
      </c>
      <c r="H30" s="124">
        <v>13</v>
      </c>
      <c r="I30" s="109">
        <v>21</v>
      </c>
      <c r="J30" s="123">
        <v>4</v>
      </c>
      <c r="K30" s="125"/>
      <c r="L30" s="121"/>
      <c r="M30" s="21">
        <f t="shared" si="2"/>
        <v>42</v>
      </c>
      <c r="N30" s="21">
        <f t="shared" si="3"/>
        <v>17</v>
      </c>
      <c r="O30" s="9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2.75">
      <c r="A31" s="116" t="s">
        <v>245</v>
      </c>
      <c r="B31" s="108" t="s">
        <v>214</v>
      </c>
      <c r="C31" s="109" t="s">
        <v>89</v>
      </c>
      <c r="D31" s="109" t="s">
        <v>218</v>
      </c>
      <c r="E31" s="118">
        <f t="shared" si="0"/>
        <v>0</v>
      </c>
      <c r="F31" s="118">
        <f t="shared" si="1"/>
        <v>2</v>
      </c>
      <c r="G31" s="121">
        <v>4</v>
      </c>
      <c r="H31" s="124">
        <v>21</v>
      </c>
      <c r="I31" s="109">
        <v>13</v>
      </c>
      <c r="J31" s="123">
        <v>21</v>
      </c>
      <c r="K31" s="125"/>
      <c r="L31" s="121"/>
      <c r="M31" s="21">
        <f t="shared" si="2"/>
        <v>17</v>
      </c>
      <c r="N31" s="21">
        <f t="shared" si="3"/>
        <v>42</v>
      </c>
      <c r="O31" s="9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2.75">
      <c r="A32" s="116" t="s">
        <v>246</v>
      </c>
      <c r="B32" s="108" t="s">
        <v>214</v>
      </c>
      <c r="C32" s="109" t="s">
        <v>218</v>
      </c>
      <c r="D32" s="109" t="s">
        <v>90</v>
      </c>
      <c r="E32" s="118">
        <f t="shared" si="0"/>
        <v>0</v>
      </c>
      <c r="F32" s="118">
        <f t="shared" si="1"/>
        <v>2</v>
      </c>
      <c r="G32" s="121">
        <v>18</v>
      </c>
      <c r="H32" s="124">
        <v>21</v>
      </c>
      <c r="I32" s="109">
        <v>19</v>
      </c>
      <c r="J32" s="123">
        <v>21</v>
      </c>
      <c r="K32" s="125"/>
      <c r="L32" s="121"/>
      <c r="M32" s="21">
        <f t="shared" si="2"/>
        <v>37</v>
      </c>
      <c r="N32" s="21">
        <f t="shared" si="3"/>
        <v>42</v>
      </c>
      <c r="O32" s="9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2.75">
      <c r="A33" s="132" t="s">
        <v>247</v>
      </c>
      <c r="B33" s="132" t="s">
        <v>214</v>
      </c>
      <c r="C33" s="133" t="s">
        <v>216</v>
      </c>
      <c r="D33" s="133" t="s">
        <v>219</v>
      </c>
      <c r="E33" s="183">
        <f t="shared" si="0"/>
        <v>2</v>
      </c>
      <c r="F33" s="183">
        <f t="shared" si="1"/>
        <v>0</v>
      </c>
      <c r="G33" s="184">
        <v>22</v>
      </c>
      <c r="H33" s="185">
        <v>20</v>
      </c>
      <c r="I33" s="182">
        <v>21</v>
      </c>
      <c r="J33" s="186">
        <v>16</v>
      </c>
      <c r="K33" s="187"/>
      <c r="L33" s="184"/>
      <c r="M33" s="183">
        <f t="shared" si="2"/>
        <v>43</v>
      </c>
      <c r="N33" s="183">
        <f t="shared" si="3"/>
        <v>36</v>
      </c>
      <c r="O33" s="9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</sheetData>
  <sheetProtection/>
  <mergeCells count="12">
    <mergeCell ref="Q14:R14"/>
    <mergeCell ref="W2:Y2"/>
    <mergeCell ref="C2:D2"/>
    <mergeCell ref="E2:F2"/>
    <mergeCell ref="G2:N2"/>
    <mergeCell ref="R2:U2"/>
    <mergeCell ref="Z2:AB2"/>
    <mergeCell ref="E3:F3"/>
    <mergeCell ref="G3:H3"/>
    <mergeCell ref="I3:J3"/>
    <mergeCell ref="K3:L3"/>
    <mergeCell ref="M3:N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9"/>
  <sheetViews>
    <sheetView showGridLines="0" zoomScalePageLayoutView="0" workbookViewId="0" topLeftCell="A1">
      <selection activeCell="W9" sqref="W9"/>
    </sheetView>
  </sheetViews>
  <sheetFormatPr defaultColWidth="9.140625" defaultRowHeight="12.75"/>
  <cols>
    <col min="1" max="1" width="6.7109375" style="0" customWidth="1"/>
    <col min="2" max="2" width="31.28125" style="0" customWidth="1"/>
    <col min="3" max="4" width="17.57421875" style="0" customWidth="1"/>
    <col min="5" max="6" width="2.00390625" style="0" customWidth="1"/>
    <col min="7" max="16" width="3.00390625" style="0" customWidth="1"/>
    <col min="17" max="18" width="4.00390625" style="0" customWidth="1"/>
    <col min="20" max="22" width="17.421875" style="0" customWidth="1"/>
    <col min="23" max="23" width="18.28125" style="0" customWidth="1"/>
  </cols>
  <sheetData>
    <row r="1" spans="1:18" ht="128.25" customHeight="1">
      <c r="A1" s="256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</row>
    <row r="2" spans="1:22" ht="12.75">
      <c r="A2" s="108"/>
      <c r="B2" s="108"/>
      <c r="C2" s="250" t="s">
        <v>74</v>
      </c>
      <c r="D2" s="250"/>
      <c r="E2" s="251"/>
      <c r="F2" s="251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T2" s="109" t="s">
        <v>143</v>
      </c>
      <c r="U2" s="171"/>
      <c r="V2" s="171"/>
    </row>
    <row r="3" spans="1:22" ht="12.75">
      <c r="A3" s="163" t="s">
        <v>6</v>
      </c>
      <c r="B3" s="163" t="s">
        <v>7</v>
      </c>
      <c r="C3" s="24" t="s">
        <v>8</v>
      </c>
      <c r="D3" s="24" t="s">
        <v>9</v>
      </c>
      <c r="E3" s="250" t="s">
        <v>78</v>
      </c>
      <c r="F3" s="250"/>
      <c r="G3" s="254">
        <v>1</v>
      </c>
      <c r="H3" s="254"/>
      <c r="I3" s="250">
        <v>2</v>
      </c>
      <c r="J3" s="250"/>
      <c r="K3" s="254">
        <v>3</v>
      </c>
      <c r="L3" s="254"/>
      <c r="M3" s="250">
        <v>4</v>
      </c>
      <c r="N3" s="250"/>
      <c r="O3" s="254">
        <v>5</v>
      </c>
      <c r="P3" s="254"/>
      <c r="Q3" s="250" t="s">
        <v>79</v>
      </c>
      <c r="R3" s="250"/>
      <c r="T3" s="171"/>
      <c r="U3" s="109" t="s">
        <v>248</v>
      </c>
      <c r="V3" s="171"/>
    </row>
    <row r="4" spans="1:20" ht="12.75">
      <c r="A4" s="108" t="s">
        <v>249</v>
      </c>
      <c r="B4" s="108" t="s">
        <v>250</v>
      </c>
      <c r="C4" s="109" t="s">
        <v>143</v>
      </c>
      <c r="D4" s="109" t="s">
        <v>248</v>
      </c>
      <c r="E4" s="21">
        <f aca="true" t="shared" si="0" ref="E4:E9">SUM(IF(G4&gt;H4,1,0))+SUM(IF(I4&gt;J4,1,0))+SUM(IF(K4&gt;L4,1,0))+SUM(IF(M4&gt;N4,1,0))+SUM(IF(O4&gt;P4,1,0))</f>
        <v>2</v>
      </c>
      <c r="F4" s="21">
        <f aca="true" t="shared" si="1" ref="F4:F9">SUM(IF(H4&gt;G4,1,0))+SUM(IF(J4&gt;I4,1,0))+SUM(IF(L4&gt;K4,1,0))+SUM(IF(N4&gt;M4,1,0))+SUM(IF(P4&gt;O4,1,0))</f>
        <v>3</v>
      </c>
      <c r="G4" s="121">
        <v>20</v>
      </c>
      <c r="H4" s="121">
        <v>25</v>
      </c>
      <c r="I4" s="21">
        <v>27</v>
      </c>
      <c r="J4" s="21">
        <v>25</v>
      </c>
      <c r="K4" s="121">
        <v>25</v>
      </c>
      <c r="L4" s="121">
        <v>21</v>
      </c>
      <c r="M4" s="21">
        <v>23</v>
      </c>
      <c r="N4" s="21">
        <v>25</v>
      </c>
      <c r="O4" s="121">
        <v>8</v>
      </c>
      <c r="P4" s="121">
        <v>15</v>
      </c>
      <c r="Q4" s="21">
        <f>G4+I4+K4+M4+O4</f>
        <v>103</v>
      </c>
      <c r="R4" s="21">
        <f>H4+J4+L4+N4+P4</f>
        <v>111</v>
      </c>
      <c r="T4" s="109" t="s">
        <v>248</v>
      </c>
    </row>
    <row r="5" spans="1:22" ht="12.75">
      <c r="A5" s="108" t="s">
        <v>251</v>
      </c>
      <c r="B5" s="108" t="s">
        <v>250</v>
      </c>
      <c r="C5" s="109" t="s">
        <v>89</v>
      </c>
      <c r="D5" s="109" t="s">
        <v>90</v>
      </c>
      <c r="E5" s="21">
        <f t="shared" si="0"/>
        <v>3</v>
      </c>
      <c r="F5" s="21">
        <f t="shared" si="1"/>
        <v>1</v>
      </c>
      <c r="G5" s="121">
        <v>25</v>
      </c>
      <c r="H5" s="121">
        <v>17</v>
      </c>
      <c r="I5" s="21">
        <v>19</v>
      </c>
      <c r="J5" s="21">
        <v>25</v>
      </c>
      <c r="K5" s="121">
        <v>25</v>
      </c>
      <c r="L5" s="121">
        <v>21</v>
      </c>
      <c r="M5" s="21">
        <v>25</v>
      </c>
      <c r="N5" s="21">
        <v>14</v>
      </c>
      <c r="O5" s="121"/>
      <c r="P5" s="121"/>
      <c r="Q5" s="21">
        <f aca="true" t="shared" si="2" ref="Q5:R7">G5+I5+K5+M5+O5</f>
        <v>94</v>
      </c>
      <c r="R5" s="21">
        <f t="shared" si="2"/>
        <v>77</v>
      </c>
      <c r="T5" s="171"/>
      <c r="U5" s="171"/>
      <c r="V5" s="109" t="s">
        <v>216</v>
      </c>
    </row>
    <row r="6" spans="1:22" ht="12.75">
      <c r="A6" s="108" t="s">
        <v>252</v>
      </c>
      <c r="B6" s="108" t="s">
        <v>250</v>
      </c>
      <c r="C6" s="109" t="s">
        <v>216</v>
      </c>
      <c r="D6" s="109" t="s">
        <v>248</v>
      </c>
      <c r="E6" s="21">
        <f t="shared" si="0"/>
        <v>3</v>
      </c>
      <c r="F6" s="21">
        <f t="shared" si="1"/>
        <v>0</v>
      </c>
      <c r="G6" s="121">
        <v>25</v>
      </c>
      <c r="H6" s="121">
        <v>5</v>
      </c>
      <c r="I6" s="21">
        <v>25</v>
      </c>
      <c r="J6" s="21">
        <v>10</v>
      </c>
      <c r="K6" s="121">
        <v>25</v>
      </c>
      <c r="L6" s="121">
        <v>19</v>
      </c>
      <c r="M6" s="21"/>
      <c r="N6" s="21"/>
      <c r="O6" s="121"/>
      <c r="P6" s="121"/>
      <c r="Q6" s="21">
        <f t="shared" si="2"/>
        <v>75</v>
      </c>
      <c r="R6" s="21">
        <f t="shared" si="2"/>
        <v>34</v>
      </c>
      <c r="V6" s="171"/>
    </row>
    <row r="7" spans="1:22" ht="12.75">
      <c r="A7" s="108" t="s">
        <v>253</v>
      </c>
      <c r="B7" s="108" t="s">
        <v>250</v>
      </c>
      <c r="C7" s="109" t="s">
        <v>97</v>
      </c>
      <c r="D7" s="109" t="s">
        <v>89</v>
      </c>
      <c r="E7" s="21">
        <f t="shared" si="0"/>
        <v>3</v>
      </c>
      <c r="F7" s="21">
        <f t="shared" si="1"/>
        <v>0</v>
      </c>
      <c r="G7" s="121">
        <v>25</v>
      </c>
      <c r="H7" s="121">
        <v>14</v>
      </c>
      <c r="I7" s="21">
        <v>25</v>
      </c>
      <c r="J7" s="21">
        <v>16</v>
      </c>
      <c r="K7" s="121">
        <v>25</v>
      </c>
      <c r="L7" s="121">
        <v>16</v>
      </c>
      <c r="M7" s="21"/>
      <c r="N7" s="21"/>
      <c r="O7" s="121"/>
      <c r="P7" s="121"/>
      <c r="Q7" s="21">
        <f t="shared" si="2"/>
        <v>75</v>
      </c>
      <c r="R7" s="21">
        <f t="shared" si="2"/>
        <v>46</v>
      </c>
      <c r="U7" s="109" t="s">
        <v>216</v>
      </c>
      <c r="V7" s="171"/>
    </row>
    <row r="8" spans="1:18" ht="12.75">
      <c r="A8" s="108" t="s">
        <v>254</v>
      </c>
      <c r="B8" s="108" t="s">
        <v>250</v>
      </c>
      <c r="C8" s="109" t="s">
        <v>216</v>
      </c>
      <c r="D8" s="109" t="s">
        <v>97</v>
      </c>
      <c r="E8" s="21">
        <f t="shared" si="0"/>
        <v>1</v>
      </c>
      <c r="F8" s="21">
        <f t="shared" si="1"/>
        <v>3</v>
      </c>
      <c r="G8" s="121">
        <v>14</v>
      </c>
      <c r="H8" s="124">
        <v>25</v>
      </c>
      <c r="I8" s="109">
        <v>18</v>
      </c>
      <c r="J8" s="123">
        <v>25</v>
      </c>
      <c r="K8" s="125">
        <v>28</v>
      </c>
      <c r="L8" s="121">
        <v>26</v>
      </c>
      <c r="M8" s="21">
        <v>15</v>
      </c>
      <c r="N8" s="21">
        <v>25</v>
      </c>
      <c r="O8" s="121"/>
      <c r="P8" s="121"/>
      <c r="Q8" s="21">
        <f>G8+I8+K8+M8+O8</f>
        <v>75</v>
      </c>
      <c r="R8" s="21">
        <f>H8+J8+L8+N8+P8</f>
        <v>101</v>
      </c>
    </row>
    <row r="9" spans="1:23" ht="12.75">
      <c r="A9" s="200" t="s">
        <v>255</v>
      </c>
      <c r="B9" s="200" t="s">
        <v>250</v>
      </c>
      <c r="C9" s="201" t="s">
        <v>97</v>
      </c>
      <c r="D9" s="201" t="s">
        <v>216</v>
      </c>
      <c r="E9" s="202">
        <f t="shared" si="0"/>
        <v>3</v>
      </c>
      <c r="F9" s="202">
        <f t="shared" si="1"/>
        <v>0</v>
      </c>
      <c r="G9" s="203">
        <v>25</v>
      </c>
      <c r="H9" s="204">
        <v>16</v>
      </c>
      <c r="I9" s="201">
        <v>25</v>
      </c>
      <c r="J9" s="205">
        <v>16</v>
      </c>
      <c r="K9" s="206">
        <v>25</v>
      </c>
      <c r="L9" s="203">
        <v>13</v>
      </c>
      <c r="M9" s="202"/>
      <c r="N9" s="202"/>
      <c r="O9" s="203"/>
      <c r="P9" s="203"/>
      <c r="Q9" s="202">
        <f>G9+I9+K9+M9+O9</f>
        <v>75</v>
      </c>
      <c r="R9" s="202">
        <f>H9+J9+L9+N9+P9</f>
        <v>45</v>
      </c>
      <c r="T9" s="109" t="s">
        <v>89</v>
      </c>
      <c r="U9" s="171"/>
      <c r="V9" s="171"/>
      <c r="W9" s="192" t="s">
        <v>97</v>
      </c>
    </row>
    <row r="10" spans="1:22" ht="12.75">
      <c r="A10" s="193"/>
      <c r="B10" s="193"/>
      <c r="C10" s="194"/>
      <c r="D10" s="194"/>
      <c r="E10" s="195"/>
      <c r="F10" s="195"/>
      <c r="G10" s="196"/>
      <c r="H10" s="197"/>
      <c r="I10" s="194"/>
      <c r="J10" s="198"/>
      <c r="K10" s="199"/>
      <c r="L10" s="196"/>
      <c r="M10" s="195"/>
      <c r="N10" s="195"/>
      <c r="O10" s="196"/>
      <c r="P10" s="196"/>
      <c r="Q10" s="195"/>
      <c r="R10" s="195"/>
      <c r="T10" s="171"/>
      <c r="U10" s="109" t="s">
        <v>89</v>
      </c>
      <c r="V10" s="171"/>
    </row>
    <row r="11" spans="20:22" ht="12.75">
      <c r="T11" s="109" t="s">
        <v>90</v>
      </c>
      <c r="U11" s="171"/>
      <c r="V11" s="171"/>
    </row>
    <row r="12" spans="20:22" ht="12.75">
      <c r="T12" s="171"/>
      <c r="V12" s="109" t="s">
        <v>97</v>
      </c>
    </row>
    <row r="13" ht="12.75">
      <c r="V13" s="171"/>
    </row>
    <row r="14" spans="20:21" ht="12.75">
      <c r="T14" s="171"/>
      <c r="U14" s="109" t="s">
        <v>97</v>
      </c>
    </row>
    <row r="15" spans="20:21" ht="12.75">
      <c r="T15" s="16"/>
      <c r="U15" s="16"/>
    </row>
    <row r="16" spans="20:21" ht="12.75">
      <c r="T16" s="171"/>
      <c r="U16" s="171"/>
    </row>
    <row r="17" spans="20:21" ht="12.75">
      <c r="T17" s="171"/>
      <c r="U17" s="171"/>
    </row>
    <row r="18" spans="20:21" ht="12.75">
      <c r="T18" s="171"/>
      <c r="U18" s="171"/>
    </row>
    <row r="19" spans="20:21" ht="12.75">
      <c r="T19" s="171"/>
      <c r="U19" s="171"/>
    </row>
  </sheetData>
  <sheetProtection/>
  <mergeCells count="11">
    <mergeCell ref="K3:L3"/>
    <mergeCell ref="A1:R1"/>
    <mergeCell ref="C2:D2"/>
    <mergeCell ref="E2:F2"/>
    <mergeCell ref="G2:R2"/>
    <mergeCell ref="M3:N3"/>
    <mergeCell ref="O3:P3"/>
    <mergeCell ref="Q3:R3"/>
    <mergeCell ref="E3:F3"/>
    <mergeCell ref="G3:H3"/>
    <mergeCell ref="I3:J3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7"/>
  <sheetViews>
    <sheetView showGridLines="0" zoomScalePageLayoutView="0" workbookViewId="0" topLeftCell="A1">
      <selection activeCell="V5" sqref="V5"/>
    </sheetView>
  </sheetViews>
  <sheetFormatPr defaultColWidth="9.140625" defaultRowHeight="12.75"/>
  <cols>
    <col min="1" max="1" width="6.421875" style="0" customWidth="1"/>
    <col min="2" max="2" width="25.57421875" style="0" customWidth="1"/>
    <col min="3" max="4" width="21.57421875" style="0" customWidth="1"/>
    <col min="5" max="6" width="2.00390625" style="0" customWidth="1"/>
    <col min="7" max="16" width="3.00390625" style="0" customWidth="1"/>
    <col min="17" max="18" width="4.00390625" style="0" customWidth="1"/>
    <col min="20" max="21" width="21.57421875" style="0" customWidth="1"/>
    <col min="22" max="22" width="14.7109375" style="0" customWidth="1"/>
  </cols>
  <sheetData>
    <row r="1" spans="1:18" ht="128.25" customHeight="1">
      <c r="A1" s="256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</row>
    <row r="2" spans="1:21" ht="12.75">
      <c r="A2" s="108"/>
      <c r="B2" s="108"/>
      <c r="C2" s="250" t="s">
        <v>74</v>
      </c>
      <c r="D2" s="250"/>
      <c r="E2" s="251"/>
      <c r="F2" s="251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T2" s="109" t="s">
        <v>193</v>
      </c>
      <c r="U2" s="171"/>
    </row>
    <row r="3" spans="1:21" ht="12.75">
      <c r="A3" s="163" t="s">
        <v>6</v>
      </c>
      <c r="B3" s="163" t="s">
        <v>7</v>
      </c>
      <c r="C3" s="24" t="s">
        <v>8</v>
      </c>
      <c r="D3" s="24" t="s">
        <v>9</v>
      </c>
      <c r="E3" s="250" t="s">
        <v>78</v>
      </c>
      <c r="F3" s="250"/>
      <c r="G3" s="254">
        <v>1</v>
      </c>
      <c r="H3" s="254"/>
      <c r="I3" s="250">
        <v>2</v>
      </c>
      <c r="J3" s="250"/>
      <c r="K3" s="254">
        <v>3</v>
      </c>
      <c r="L3" s="254"/>
      <c r="M3" s="250">
        <v>4</v>
      </c>
      <c r="N3" s="250"/>
      <c r="O3" s="254">
        <v>5</v>
      </c>
      <c r="P3" s="254"/>
      <c r="Q3" s="250" t="s">
        <v>79</v>
      </c>
      <c r="R3" s="250"/>
      <c r="T3" s="171"/>
      <c r="U3" s="109" t="s">
        <v>194</v>
      </c>
    </row>
    <row r="4" spans="1:21" ht="12.75">
      <c r="A4" s="108" t="s">
        <v>256</v>
      </c>
      <c r="B4" s="108" t="s">
        <v>257</v>
      </c>
      <c r="C4" s="109" t="s">
        <v>193</v>
      </c>
      <c r="D4" s="109" t="s">
        <v>194</v>
      </c>
      <c r="E4" s="21">
        <f>SUM(IF(G4&gt;H4,1,0))+SUM(IF(I4&gt;J4,1,0))+SUM(IF(K4&gt;L4,1,0))+SUM(IF(M4&gt;N4,1,0))+SUM(IF(O4&gt;P4,1,0))</f>
        <v>1</v>
      </c>
      <c r="F4" s="21">
        <f>SUM(IF(H4&gt;G4,1,0))+SUM(IF(J4&gt;I4,1,0))+SUM(IF(L4&gt;K4,1,0))+SUM(IF(N4&gt;M4,1,0))+SUM(IF(P4&gt;O4,1,0))</f>
        <v>3</v>
      </c>
      <c r="G4" s="121">
        <v>23</v>
      </c>
      <c r="H4" s="121">
        <v>25</v>
      </c>
      <c r="I4" s="21">
        <v>25</v>
      </c>
      <c r="J4" s="21">
        <v>23</v>
      </c>
      <c r="K4" s="121">
        <v>19</v>
      </c>
      <c r="L4" s="121">
        <v>25</v>
      </c>
      <c r="M4" s="21">
        <v>22</v>
      </c>
      <c r="N4" s="21">
        <v>25</v>
      </c>
      <c r="O4" s="121"/>
      <c r="P4" s="121"/>
      <c r="Q4" s="21">
        <f>G4+I4+K4+M4+O4</f>
        <v>89</v>
      </c>
      <c r="R4" s="21">
        <f>H4+J4+L4+N4+P4</f>
        <v>98</v>
      </c>
      <c r="T4" s="109" t="s">
        <v>194</v>
      </c>
      <c r="U4" s="171"/>
    </row>
    <row r="5" spans="1:22" ht="12.75">
      <c r="A5" s="108" t="s">
        <v>258</v>
      </c>
      <c r="B5" s="108" t="s">
        <v>257</v>
      </c>
      <c r="C5" s="109" t="s">
        <v>197</v>
      </c>
      <c r="D5" s="109" t="s">
        <v>143</v>
      </c>
      <c r="E5" s="21">
        <f>SUM(IF(G5&gt;H5,1,0))+SUM(IF(I5&gt;J5,1,0))+SUM(IF(K5&gt;L5,1,0))+SUM(IF(M5&gt;N5,1,0))+SUM(IF(O5&gt;P5,1,0))</f>
        <v>3</v>
      </c>
      <c r="F5" s="21">
        <f>SUM(IF(H5&gt;G5,1,0))+SUM(IF(J5&gt;I5,1,0))+SUM(IF(L5&gt;K5,1,0))+SUM(IF(N5&gt;M5,1,0))+SUM(IF(P5&gt;O5,1,0))</f>
        <v>0</v>
      </c>
      <c r="G5" s="121">
        <v>25</v>
      </c>
      <c r="H5" s="121">
        <v>14</v>
      </c>
      <c r="I5" s="21">
        <v>25</v>
      </c>
      <c r="J5" s="21">
        <v>20</v>
      </c>
      <c r="K5" s="121">
        <v>25</v>
      </c>
      <c r="L5" s="121">
        <v>21</v>
      </c>
      <c r="M5" s="21"/>
      <c r="N5" s="21"/>
      <c r="O5" s="121"/>
      <c r="P5" s="121"/>
      <c r="Q5" s="21">
        <f aca="true" t="shared" si="0" ref="Q5:R8">G5+I5+K5+M5+O5</f>
        <v>75</v>
      </c>
      <c r="R5" s="21">
        <f t="shared" si="0"/>
        <v>55</v>
      </c>
      <c r="T5" s="171"/>
      <c r="U5" s="171"/>
      <c r="V5" s="172" t="s">
        <v>197</v>
      </c>
    </row>
    <row r="6" spans="1:21" ht="12.75">
      <c r="A6" s="108" t="s">
        <v>259</v>
      </c>
      <c r="B6" s="108" t="s">
        <v>257</v>
      </c>
      <c r="C6" s="109" t="s">
        <v>194</v>
      </c>
      <c r="D6" s="109" t="s">
        <v>197</v>
      </c>
      <c r="E6" s="21">
        <f>SUM(IF(G6&gt;H6,1,0))+SUM(IF(I6&gt;J6,1,0))+SUM(IF(K6&gt;L6,1,0))+SUM(IF(M6&gt;N6,1,0))+SUM(IF(O6&gt;P6,1,0))</f>
        <v>0</v>
      </c>
      <c r="F6" s="21">
        <f>SUM(IF(H6&gt;G6,1,0))+SUM(IF(J6&gt;I6,1,0))+SUM(IF(L6&gt;K6,1,0))+SUM(IF(N6&gt;M6,1,0))+SUM(IF(P6&gt;O6,1,0))</f>
        <v>3</v>
      </c>
      <c r="G6" s="121">
        <v>23</v>
      </c>
      <c r="H6" s="121">
        <v>25</v>
      </c>
      <c r="I6" s="21">
        <v>19</v>
      </c>
      <c r="J6" s="21">
        <v>25</v>
      </c>
      <c r="K6" s="121">
        <v>28</v>
      </c>
      <c r="L6" s="121">
        <v>30</v>
      </c>
      <c r="M6" s="21"/>
      <c r="N6" s="21"/>
      <c r="O6" s="121"/>
      <c r="P6" s="121"/>
      <c r="Q6" s="21">
        <f t="shared" si="0"/>
        <v>70</v>
      </c>
      <c r="R6" s="21">
        <f t="shared" si="0"/>
        <v>80</v>
      </c>
      <c r="T6" s="109" t="s">
        <v>197</v>
      </c>
      <c r="U6" s="171"/>
    </row>
    <row r="7" spans="1:21" ht="12.75">
      <c r="A7" s="108" t="s">
        <v>260</v>
      </c>
      <c r="B7" s="108" t="s">
        <v>257</v>
      </c>
      <c r="C7" s="109" t="s">
        <v>197</v>
      </c>
      <c r="D7" s="109" t="s">
        <v>194</v>
      </c>
      <c r="E7" s="21">
        <f>SUM(IF(G7&gt;H7,1,0))+SUM(IF(I7&gt;J7,1,0))+SUM(IF(K7&gt;L7,1,0))+SUM(IF(M7&gt;N7,1,0))+SUM(IF(O7&gt;P7,1,0))</f>
        <v>3</v>
      </c>
      <c r="F7" s="21">
        <f>SUM(IF(H7&gt;G7,1,0))+SUM(IF(J7&gt;I7,1,0))+SUM(IF(L7&gt;K7,1,0))+SUM(IF(N7&gt;M7,1,0))+SUM(IF(P7&gt;O7,1,0))</f>
        <v>1</v>
      </c>
      <c r="G7" s="121">
        <v>25</v>
      </c>
      <c r="H7" s="121">
        <v>14</v>
      </c>
      <c r="I7" s="21">
        <v>25</v>
      </c>
      <c r="J7" s="21">
        <v>10</v>
      </c>
      <c r="K7" s="121">
        <v>24</v>
      </c>
      <c r="L7" s="121">
        <v>26</v>
      </c>
      <c r="M7" s="21">
        <v>25</v>
      </c>
      <c r="N7" s="21">
        <v>18</v>
      </c>
      <c r="O7" s="121"/>
      <c r="P7" s="121"/>
      <c r="Q7" s="21">
        <f t="shared" si="0"/>
        <v>99</v>
      </c>
      <c r="R7" s="21">
        <f t="shared" si="0"/>
        <v>68</v>
      </c>
      <c r="T7" s="171"/>
      <c r="U7" s="109" t="s">
        <v>197</v>
      </c>
    </row>
    <row r="8" spans="1:21" ht="12.75">
      <c r="A8" s="108" t="s">
        <v>261</v>
      </c>
      <c r="B8" s="108" t="s">
        <v>257</v>
      </c>
      <c r="C8" s="109" t="s">
        <v>194</v>
      </c>
      <c r="D8" s="109" t="s">
        <v>197</v>
      </c>
      <c r="E8" s="21">
        <f>SUM(IF(G8&gt;H8,1,0))+SUM(IF(I8&gt;J8,1,0))+SUM(IF(K8&gt;L8,1,0))+SUM(IF(M8&gt;N8,1,0))+SUM(IF(O8&gt;P8,1,0))</f>
        <v>0</v>
      </c>
      <c r="F8" s="21">
        <f>SUM(IF(H8&gt;G8,1,0))+SUM(IF(J8&gt;I8,1,0))+SUM(IF(L8&gt;K8,1,0))+SUM(IF(N8&gt;M8,1,0))+SUM(IF(P8&gt;O8,1,0))</f>
        <v>0</v>
      </c>
      <c r="G8" s="121"/>
      <c r="H8" s="124"/>
      <c r="I8" s="109"/>
      <c r="J8" s="123"/>
      <c r="K8" s="125"/>
      <c r="L8" s="121"/>
      <c r="M8" s="21"/>
      <c r="N8" s="21"/>
      <c r="O8" s="121"/>
      <c r="P8" s="121"/>
      <c r="Q8" s="21">
        <f t="shared" si="0"/>
        <v>0</v>
      </c>
      <c r="R8" s="21">
        <f t="shared" si="0"/>
        <v>0</v>
      </c>
      <c r="T8" s="109" t="s">
        <v>143</v>
      </c>
      <c r="U8" s="171"/>
    </row>
    <row r="10" ht="12.75">
      <c r="S10" s="171"/>
    </row>
    <row r="11" ht="12.75">
      <c r="S11" s="107"/>
    </row>
    <row r="12" ht="12.75">
      <c r="S12" s="107"/>
    </row>
    <row r="13" ht="12.75">
      <c r="S13" s="171"/>
    </row>
    <row r="14" ht="12.75">
      <c r="S14" s="107"/>
    </row>
    <row r="15" ht="12.75">
      <c r="S15" s="107"/>
    </row>
    <row r="16" ht="12.75">
      <c r="S16" s="107"/>
    </row>
    <row r="17" ht="12.75">
      <c r="S17" s="171"/>
    </row>
  </sheetData>
  <sheetProtection/>
  <mergeCells count="11">
    <mergeCell ref="K3:L3"/>
    <mergeCell ref="A1:R1"/>
    <mergeCell ref="C2:D2"/>
    <mergeCell ref="E2:F2"/>
    <mergeCell ref="G2:R2"/>
    <mergeCell ref="M3:N3"/>
    <mergeCell ref="O3:P3"/>
    <mergeCell ref="Q3:R3"/>
    <mergeCell ref="E3:F3"/>
    <mergeCell ref="G3:H3"/>
    <mergeCell ref="I3:J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"/>
  <sheetViews>
    <sheetView showGridLines="0" zoomScalePageLayoutView="0" workbookViewId="0" topLeftCell="A1">
      <selection activeCell="C4" sqref="C4"/>
    </sheetView>
  </sheetViews>
  <sheetFormatPr defaultColWidth="9.140625" defaultRowHeight="12.75"/>
  <cols>
    <col min="1" max="1" width="6.421875" style="162" customWidth="1"/>
    <col min="2" max="2" width="16.8515625" style="162" customWidth="1"/>
    <col min="3" max="3" width="17.421875" style="162" customWidth="1"/>
    <col min="4" max="4" width="14.7109375" style="162" customWidth="1"/>
    <col min="5" max="6" width="2.57421875" style="162" customWidth="1"/>
    <col min="7" max="16" width="3.00390625" style="162" customWidth="1"/>
    <col min="17" max="18" width="4.00390625" style="162" customWidth="1"/>
    <col min="19" max="16384" width="9.140625" style="162" customWidth="1"/>
  </cols>
  <sheetData>
    <row r="1" spans="1:25" ht="128.25" customHeight="1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</row>
    <row r="2" spans="1:18" ht="12.75">
      <c r="A2" s="108"/>
      <c r="B2" s="108"/>
      <c r="C2" s="250" t="s">
        <v>74</v>
      </c>
      <c r="D2" s="250"/>
      <c r="E2" s="251"/>
      <c r="F2" s="251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</row>
    <row r="3" spans="1:18" ht="12.75">
      <c r="A3" s="163" t="s">
        <v>6</v>
      </c>
      <c r="B3" s="163" t="s">
        <v>7</v>
      </c>
      <c r="C3" s="24" t="s">
        <v>8</v>
      </c>
      <c r="D3" s="24" t="s">
        <v>9</v>
      </c>
      <c r="E3" s="250" t="s">
        <v>78</v>
      </c>
      <c r="F3" s="250"/>
      <c r="G3" s="254">
        <v>1</v>
      </c>
      <c r="H3" s="254"/>
      <c r="I3" s="250">
        <v>2</v>
      </c>
      <c r="J3" s="250"/>
      <c r="K3" s="254">
        <v>3</v>
      </c>
      <c r="L3" s="254"/>
      <c r="M3" s="250">
        <v>4</v>
      </c>
      <c r="N3" s="250"/>
      <c r="O3" s="254">
        <v>5</v>
      </c>
      <c r="P3" s="254"/>
      <c r="Q3" s="250" t="s">
        <v>79</v>
      </c>
      <c r="R3" s="250"/>
    </row>
    <row r="4" spans="1:18" ht="12.75">
      <c r="A4" s="108" t="s">
        <v>262</v>
      </c>
      <c r="B4" s="108" t="s">
        <v>263</v>
      </c>
      <c r="C4" s="109" t="s">
        <v>97</v>
      </c>
      <c r="D4" s="127" t="s">
        <v>93</v>
      </c>
      <c r="E4" s="21">
        <f>SUM(IF(G4&gt;H4,1,0))+SUM(IF(I4&gt;J4,1,0))+SUM(IF(K4&gt;L4,1,0))+SUM(IF(M4&gt;N4,1,0))+SUM(IF(O4&gt;P4,1,0))</f>
        <v>3</v>
      </c>
      <c r="F4" s="21">
        <f>SUM(IF(H4&gt;G4,1,0))+SUM(IF(J4&gt;I4,1,0))+SUM(IF(L4&gt;K4,1,0))+SUM(IF(N4&gt;M4,1,0))+SUM(IF(P4&gt;O4,1,0))</f>
        <v>0</v>
      </c>
      <c r="G4" s="121">
        <v>25</v>
      </c>
      <c r="H4" s="121"/>
      <c r="I4" s="21">
        <v>25</v>
      </c>
      <c r="J4" s="21"/>
      <c r="K4" s="121">
        <v>25</v>
      </c>
      <c r="L4" s="121"/>
      <c r="M4" s="21"/>
      <c r="N4" s="21"/>
      <c r="O4" s="121"/>
      <c r="P4" s="121"/>
      <c r="Q4" s="21">
        <f>G4+I4+K4+M4+O4</f>
        <v>75</v>
      </c>
      <c r="R4" s="21">
        <f>H4+J4+L4+N4+P4</f>
        <v>0</v>
      </c>
    </row>
  </sheetData>
  <sheetProtection/>
  <mergeCells count="11">
    <mergeCell ref="K3:L3"/>
    <mergeCell ref="A1:Y1"/>
    <mergeCell ref="C2:D2"/>
    <mergeCell ref="E2:F2"/>
    <mergeCell ref="G2:R2"/>
    <mergeCell ref="M3:N3"/>
    <mergeCell ref="O3:P3"/>
    <mergeCell ref="Q3:R3"/>
    <mergeCell ref="E3:F3"/>
    <mergeCell ref="G3:H3"/>
    <mergeCell ref="I3:J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3"/>
  <sheetViews>
    <sheetView showGridLines="0" zoomScalePageLayoutView="0" workbookViewId="0" topLeftCell="A1">
      <selection activeCell="U3" sqref="U3"/>
    </sheetView>
  </sheetViews>
  <sheetFormatPr defaultColWidth="9.140625" defaultRowHeight="12.75"/>
  <cols>
    <col min="1" max="1" width="6.421875" style="162" customWidth="1"/>
    <col min="2" max="2" width="17.7109375" style="162" customWidth="1"/>
    <col min="3" max="4" width="17.421875" style="162" customWidth="1"/>
    <col min="5" max="6" width="2.00390625" style="162" customWidth="1"/>
    <col min="7" max="12" width="3.140625" style="162" customWidth="1"/>
    <col min="13" max="18" width="3.00390625" style="162" customWidth="1"/>
    <col min="19" max="19" width="2.57421875" style="162" customWidth="1"/>
    <col min="20" max="20" width="2.00390625" style="162" customWidth="1"/>
    <col min="21" max="21" width="21.8515625" style="162" customWidth="1"/>
    <col min="22" max="22" width="5.00390625" style="162" customWidth="1"/>
    <col min="23" max="23" width="4.7109375" style="162" customWidth="1"/>
    <col min="24" max="24" width="4.57421875" style="162" customWidth="1"/>
    <col min="25" max="25" width="4.421875" style="162" customWidth="1"/>
    <col min="26" max="26" width="6.140625" style="162" customWidth="1"/>
    <col min="27" max="27" width="4.7109375" style="162" customWidth="1"/>
    <col min="28" max="28" width="4.57421875" style="162" customWidth="1"/>
    <col min="29" max="29" width="5.140625" style="162" customWidth="1"/>
    <col min="30" max="30" width="4.7109375" style="162" customWidth="1"/>
    <col min="31" max="31" width="4.57421875" style="162" customWidth="1"/>
    <col min="32" max="32" width="5.421875" style="162" customWidth="1"/>
    <col min="33" max="16384" width="9.140625" style="162" customWidth="1"/>
  </cols>
  <sheetData>
    <row r="1" spans="1:32" ht="128.25" customHeight="1">
      <c r="A1" s="107"/>
      <c r="B1" s="173"/>
      <c r="C1" s="244" t="s">
        <v>74</v>
      </c>
      <c r="D1" s="244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10"/>
      <c r="V1" s="262" t="s">
        <v>76</v>
      </c>
      <c r="W1" s="262"/>
      <c r="X1" s="262"/>
      <c r="Y1" s="262"/>
      <c r="Z1" s="10" t="s">
        <v>77</v>
      </c>
      <c r="AA1" s="263" t="s">
        <v>78</v>
      </c>
      <c r="AB1" s="263"/>
      <c r="AC1" s="263"/>
      <c r="AD1" s="263" t="s">
        <v>77</v>
      </c>
      <c r="AE1" s="263"/>
      <c r="AF1" s="263"/>
    </row>
    <row r="2" spans="1:32" ht="12.75">
      <c r="A2" s="163" t="s">
        <v>6</v>
      </c>
      <c r="B2" s="163" t="s">
        <v>7</v>
      </c>
      <c r="C2" s="24" t="s">
        <v>8</v>
      </c>
      <c r="D2" s="24" t="s">
        <v>9</v>
      </c>
      <c r="E2" s="250" t="s">
        <v>78</v>
      </c>
      <c r="F2" s="250"/>
      <c r="G2" s="254">
        <v>1</v>
      </c>
      <c r="H2" s="254"/>
      <c r="I2" s="250">
        <v>2</v>
      </c>
      <c r="J2" s="250"/>
      <c r="K2" s="254">
        <v>3</v>
      </c>
      <c r="L2" s="254"/>
      <c r="M2" s="250">
        <v>4</v>
      </c>
      <c r="N2" s="250"/>
      <c r="O2" s="254">
        <v>5</v>
      </c>
      <c r="P2" s="254"/>
      <c r="Q2" s="250" t="s">
        <v>79</v>
      </c>
      <c r="R2" s="250"/>
      <c r="T2" s="43" t="s">
        <v>80</v>
      </c>
      <c r="U2" s="43" t="s">
        <v>75</v>
      </c>
      <c r="V2" s="110" t="s">
        <v>79</v>
      </c>
      <c r="W2" s="43" t="s">
        <v>82</v>
      </c>
      <c r="X2" s="43" t="s">
        <v>83</v>
      </c>
      <c r="Y2" s="43" t="s">
        <v>84</v>
      </c>
      <c r="Z2" s="43" t="s">
        <v>85</v>
      </c>
      <c r="AA2" s="43" t="s">
        <v>82</v>
      </c>
      <c r="AB2" s="153" t="s">
        <v>83</v>
      </c>
      <c r="AC2" s="43" t="s">
        <v>86</v>
      </c>
      <c r="AD2" s="43" t="s">
        <v>82</v>
      </c>
      <c r="AE2" s="153" t="s">
        <v>83</v>
      </c>
      <c r="AF2" s="43" t="s">
        <v>86</v>
      </c>
    </row>
    <row r="3" spans="1:32" ht="12.75">
      <c r="A3" s="108" t="s">
        <v>264</v>
      </c>
      <c r="B3" s="108" t="s">
        <v>265</v>
      </c>
      <c r="C3" s="109" t="s">
        <v>266</v>
      </c>
      <c r="D3" s="109" t="s">
        <v>97</v>
      </c>
      <c r="E3" s="21">
        <f aca="true" t="shared" si="0" ref="E3:E8">SUM(IF(G3&gt;H3,1,0))+SUM(IF(I3&gt;J3,1,0))+SUM(IF(K3&gt;L3,1,0))+SUM(IF(M3&gt;N3,1,0))+SUM(IF(O3&gt;P3,1,0))</f>
        <v>0</v>
      </c>
      <c r="F3" s="21">
        <f aca="true" t="shared" si="1" ref="F3:F8">SUM(IF(H3&gt;G3,1,0))+SUM(IF(J3&gt;I3,1,0))+SUM(IF(L3&gt;K3,1,0))+SUM(IF(N3&gt;M3,1,0))+SUM(IF(P3&gt;O3,1,0))</f>
        <v>3</v>
      </c>
      <c r="G3" s="121">
        <v>9</v>
      </c>
      <c r="H3" s="121">
        <v>25</v>
      </c>
      <c r="I3" s="21">
        <v>4</v>
      </c>
      <c r="J3" s="21">
        <v>25</v>
      </c>
      <c r="K3" s="121">
        <v>9</v>
      </c>
      <c r="L3" s="121">
        <v>25</v>
      </c>
      <c r="M3" s="21"/>
      <c r="N3" s="21"/>
      <c r="O3" s="121"/>
      <c r="P3" s="121"/>
      <c r="Q3" s="21">
        <f aca="true" t="shared" si="2" ref="Q3:R5">G3+I3+K3+M3+O3</f>
        <v>22</v>
      </c>
      <c r="R3" s="21">
        <f t="shared" si="2"/>
        <v>75</v>
      </c>
      <c r="T3" s="24">
        <v>1</v>
      </c>
      <c r="U3" s="24" t="s">
        <v>99</v>
      </c>
      <c r="V3" s="109">
        <f>W3+X3+Y3</f>
        <v>4</v>
      </c>
      <c r="W3" s="109">
        <f>COUNTIF($F$4,"=3")+COUNTIF($E$6,"=3")+COUNTIF($E$8,"=3")+COUNTIF($F$10,"=3")</f>
        <v>4</v>
      </c>
      <c r="X3" s="109">
        <f>SUM(IF($F$4&lt;$E$4,1,0))+SUM(IF($E$6&lt;$F$6,1,0))+SUM(IF($E$8&lt;$F$8,1,0))+SUM(IF($F$10&lt;$E$10,1,0))</f>
        <v>0</v>
      </c>
      <c r="Y3" s="109">
        <v>0</v>
      </c>
      <c r="Z3" s="24">
        <f>(W3*$V$21)+(X3*$V$22)</f>
        <v>12</v>
      </c>
      <c r="AA3" s="109">
        <f>$F$4+$E$6+$E$8+$F$10</f>
        <v>12</v>
      </c>
      <c r="AB3" s="109">
        <f>$E$4+$F$6+$F$8+$E$10</f>
        <v>1</v>
      </c>
      <c r="AC3" s="109">
        <f>IF(AB3=0,"MAX",AA3/AB3)</f>
        <v>12</v>
      </c>
      <c r="AD3" s="109">
        <f>$R$4+$Q$6+$Q$8+$R$10</f>
        <v>316</v>
      </c>
      <c r="AE3" s="109">
        <f>$Q$4+$R$6+$R$8+$Q$10</f>
        <v>196</v>
      </c>
      <c r="AF3" s="174">
        <f>IF(AE3=0,"MAX",AD3/AE3)</f>
        <v>1.6122448979591837</v>
      </c>
    </row>
    <row r="4" spans="1:32" ht="12.75">
      <c r="A4" s="108" t="s">
        <v>267</v>
      </c>
      <c r="B4" s="108" t="s">
        <v>265</v>
      </c>
      <c r="C4" s="109" t="s">
        <v>143</v>
      </c>
      <c r="D4" s="109" t="s">
        <v>89</v>
      </c>
      <c r="E4" s="21">
        <f t="shared" si="0"/>
        <v>0</v>
      </c>
      <c r="F4" s="21">
        <f t="shared" si="1"/>
        <v>3</v>
      </c>
      <c r="G4" s="121">
        <v>8</v>
      </c>
      <c r="H4" s="121">
        <v>25</v>
      </c>
      <c r="I4" s="21">
        <v>6</v>
      </c>
      <c r="J4" s="21">
        <v>25</v>
      </c>
      <c r="K4" s="121">
        <v>15</v>
      </c>
      <c r="L4" s="121">
        <v>25</v>
      </c>
      <c r="M4" s="21"/>
      <c r="N4" s="21"/>
      <c r="O4" s="121"/>
      <c r="P4" s="121"/>
      <c r="Q4" s="21">
        <f t="shared" si="2"/>
        <v>29</v>
      </c>
      <c r="R4" s="21">
        <f t="shared" si="2"/>
        <v>75</v>
      </c>
      <c r="T4" s="24">
        <v>2</v>
      </c>
      <c r="U4" s="24" t="s">
        <v>95</v>
      </c>
      <c r="V4" s="109">
        <f>W4+X4+Y4</f>
        <v>4</v>
      </c>
      <c r="W4" s="109">
        <f>COUNTIF($F$5,"=3")+COUNTIF($E$7,"=3")+COUNTIF($E$10,"=3")+COUNTIF($F$12,"=3")</f>
        <v>3</v>
      </c>
      <c r="X4" s="109">
        <f>SUM(IF($F$5&lt;$E$5,1,0))+SUM(IF($E$7&lt;$F$7,1,0))+SUM(IF($E$10&lt;$F$10,1,0))+SUM(IF($F$12&lt;$E$12,1,0))</f>
        <v>1</v>
      </c>
      <c r="Y4" s="109">
        <v>0</v>
      </c>
      <c r="Z4" s="24">
        <f>(W4*$V$21)+(X4*$V$22)</f>
        <v>10</v>
      </c>
      <c r="AA4" s="109">
        <f>$F$5+$E$7+$E$10+$F$12</f>
        <v>9</v>
      </c>
      <c r="AB4" s="109">
        <f>$E$5+$F$7+$F$10+$E$12</f>
        <v>5</v>
      </c>
      <c r="AC4" s="109">
        <f>IF(AB4=0,"MAX",AA4/AB4)</f>
        <v>1.8</v>
      </c>
      <c r="AD4" s="109">
        <f>$R$5+$Q$7+$Q$10+$R$12</f>
        <v>305</v>
      </c>
      <c r="AE4" s="109">
        <f>$Q$5+$R$7+$R$10+$Q$12</f>
        <v>218</v>
      </c>
      <c r="AF4" s="174">
        <f>IF(AE4=0,"MAX",AD4/AE4)</f>
        <v>1.3990825688073394</v>
      </c>
    </row>
    <row r="5" spans="1:32" ht="12.75">
      <c r="A5" s="108" t="s">
        <v>268</v>
      </c>
      <c r="B5" s="108" t="s">
        <v>265</v>
      </c>
      <c r="C5" s="109" t="s">
        <v>143</v>
      </c>
      <c r="D5" s="109" t="s">
        <v>93</v>
      </c>
      <c r="E5" s="21">
        <f t="shared" si="0"/>
        <v>0</v>
      </c>
      <c r="F5" s="21">
        <f t="shared" si="1"/>
        <v>3</v>
      </c>
      <c r="G5" s="121">
        <v>14</v>
      </c>
      <c r="H5" s="121">
        <v>25</v>
      </c>
      <c r="I5" s="21">
        <v>10</v>
      </c>
      <c r="J5" s="21">
        <v>25</v>
      </c>
      <c r="K5" s="121">
        <v>15</v>
      </c>
      <c r="L5" s="121">
        <v>25</v>
      </c>
      <c r="M5" s="21"/>
      <c r="N5" s="21"/>
      <c r="O5" s="121"/>
      <c r="P5" s="121"/>
      <c r="Q5" s="21">
        <f t="shared" si="2"/>
        <v>39</v>
      </c>
      <c r="R5" s="21">
        <f t="shared" si="2"/>
        <v>75</v>
      </c>
      <c r="T5" s="24">
        <v>3</v>
      </c>
      <c r="U5" s="24" t="s">
        <v>269</v>
      </c>
      <c r="V5" s="109">
        <f>W5+X5+Y5</f>
        <v>4</v>
      </c>
      <c r="W5" s="109">
        <f>COUNTIF($F$3,"=3")+COUNTIF($F$8,"=3")+COUNTIF($E$9,"=3")+COUNTIF($E$12,"=3")</f>
        <v>2</v>
      </c>
      <c r="X5" s="109">
        <f>SUM(IF($F$3&lt;$E$3,1,0))+SUM(IF($F$8&lt;$E$8,1,0))+SUM(IF($E$9&lt;$F$9,1,0))+SUM(IF($E$12&lt;$F$12,1,0))</f>
        <v>2</v>
      </c>
      <c r="Y5" s="109">
        <v>0</v>
      </c>
      <c r="Z5" s="24">
        <f>(W5*$V$21)+(X5*$V$22)</f>
        <v>8</v>
      </c>
      <c r="AA5" s="109">
        <f>$F$3+$F$8+$E$9+$E$12</f>
        <v>9</v>
      </c>
      <c r="AB5" s="109">
        <f>$E$3+$E$8+$F$9+$F$12</f>
        <v>6</v>
      </c>
      <c r="AC5" s="109">
        <f>IF(AB5=0,"MAX",AA5/AB5)</f>
        <v>1.5</v>
      </c>
      <c r="AD5" s="109">
        <f>$R$3+$R$8+$Q$9+$Q$12</f>
        <v>334</v>
      </c>
      <c r="AE5" s="109">
        <f>$Q$3+$Q$8+$R$9+$R$12</f>
        <v>235</v>
      </c>
      <c r="AF5" s="174">
        <f>IF(AE5=0,"MAX",AD5/AE5)</f>
        <v>1.421276595744681</v>
      </c>
    </row>
    <row r="6" spans="1:32" ht="12.75">
      <c r="A6" s="108" t="s">
        <v>270</v>
      </c>
      <c r="B6" s="108" t="s">
        <v>265</v>
      </c>
      <c r="C6" s="109" t="s">
        <v>89</v>
      </c>
      <c r="D6" s="109" t="s">
        <v>266</v>
      </c>
      <c r="E6" s="21">
        <f t="shared" si="0"/>
        <v>3</v>
      </c>
      <c r="F6" s="21">
        <f t="shared" si="1"/>
        <v>0</v>
      </c>
      <c r="G6" s="121">
        <v>25</v>
      </c>
      <c r="H6" s="121">
        <v>5</v>
      </c>
      <c r="I6" s="21">
        <v>25</v>
      </c>
      <c r="J6" s="21">
        <v>5</v>
      </c>
      <c r="K6" s="121">
        <v>25</v>
      </c>
      <c r="L6" s="121">
        <v>3</v>
      </c>
      <c r="M6" s="21"/>
      <c r="N6" s="21"/>
      <c r="O6" s="121"/>
      <c r="P6" s="121"/>
      <c r="Q6" s="21">
        <f aca="true" t="shared" si="3" ref="Q6:R8">G6+I6+K6+M6+O6</f>
        <v>75</v>
      </c>
      <c r="R6" s="21">
        <f t="shared" si="3"/>
        <v>13</v>
      </c>
      <c r="T6" s="24">
        <v>4</v>
      </c>
      <c r="U6" s="24" t="s">
        <v>149</v>
      </c>
      <c r="V6" s="109">
        <f>W6+X6+Y6</f>
        <v>4</v>
      </c>
      <c r="W6" s="109">
        <f>COUNTIF($E$4,"=3")+COUNTIF($E$5,"=3")+COUNTIF($F$9,"=3")+COUNTIF($F$11,"=3")</f>
        <v>1</v>
      </c>
      <c r="X6" s="109">
        <f>SUM(IF($E$4&lt;$F$4,1,0))+SUM(IF($E$5&lt;$F$5,1,0))+SUM(IF($F$9&lt;$E$9,1,0))+SUM(IF($F$11&lt;$E$11,1,0))</f>
        <v>3</v>
      </c>
      <c r="Y6" s="109">
        <v>0</v>
      </c>
      <c r="Z6" s="24">
        <f>(W6*$V$21)+(X6*$V$22)</f>
        <v>6</v>
      </c>
      <c r="AA6" s="109">
        <f>$E$4+$E$5+$F$9+$F$11</f>
        <v>3</v>
      </c>
      <c r="AB6" s="109">
        <f>$F$4+$F$5+$E$9+$E$11</f>
        <v>9</v>
      </c>
      <c r="AC6" s="109">
        <f>IF(AB6=0,"MAX",AA6/AB6)</f>
        <v>0.3333333333333333</v>
      </c>
      <c r="AD6" s="109">
        <f>$Q$4+$Q$5+$R$9+$R$11</f>
        <v>173</v>
      </c>
      <c r="AE6" s="109">
        <f>$R$4+$R$5+$Q$9+$Q$11</f>
        <v>254</v>
      </c>
      <c r="AF6" s="174">
        <f>IF(AE6=0,"MAX",AD6/AE6)</f>
        <v>0.6811023622047244</v>
      </c>
    </row>
    <row r="7" spans="1:32" ht="12.75">
      <c r="A7" s="108" t="s">
        <v>271</v>
      </c>
      <c r="B7" s="108" t="s">
        <v>265</v>
      </c>
      <c r="C7" s="109" t="s">
        <v>93</v>
      </c>
      <c r="D7" s="109" t="s">
        <v>266</v>
      </c>
      <c r="E7" s="21">
        <f t="shared" si="0"/>
        <v>3</v>
      </c>
      <c r="F7" s="21">
        <f t="shared" si="1"/>
        <v>0</v>
      </c>
      <c r="G7" s="121">
        <v>25</v>
      </c>
      <c r="H7" s="121">
        <v>3</v>
      </c>
      <c r="I7" s="21">
        <v>25</v>
      </c>
      <c r="J7" s="21">
        <v>6</v>
      </c>
      <c r="K7" s="121">
        <v>25</v>
      </c>
      <c r="L7" s="121">
        <v>2</v>
      </c>
      <c r="M7" s="21"/>
      <c r="N7" s="21"/>
      <c r="O7" s="121"/>
      <c r="P7" s="121"/>
      <c r="Q7" s="21">
        <f t="shared" si="3"/>
        <v>75</v>
      </c>
      <c r="R7" s="21">
        <f t="shared" si="3"/>
        <v>11</v>
      </c>
      <c r="T7" s="24">
        <v>5</v>
      </c>
      <c r="U7" s="24" t="s">
        <v>272</v>
      </c>
      <c r="V7" s="109">
        <f>W7+X7+Y7</f>
        <v>4</v>
      </c>
      <c r="W7" s="109">
        <f>COUNTIF($E$3,"=3")+COUNTIF($F$6,"=3")+COUNTIF($F$7,"=3")+COUNTIF($E$11,"=3")</f>
        <v>0</v>
      </c>
      <c r="X7" s="109">
        <f>SUM(IF($E$3&lt;$F$3,1,0))+SUM(IF($F$6&lt;$E$6,1,0))+SUM(IF($F$7&lt;$E$7,1,0))+SUM(IF($E$11&lt;$F$11,1,0))</f>
        <v>4</v>
      </c>
      <c r="Y7" s="109">
        <v>0</v>
      </c>
      <c r="Z7" s="24">
        <f>(W7*$V$21)+(X7*$V$22)</f>
        <v>4</v>
      </c>
      <c r="AA7" s="109">
        <f>$E$3+$F$6+$F$7+$E$11</f>
        <v>0</v>
      </c>
      <c r="AB7" s="109">
        <f>$F$3+$E$6+$E$7+$F$11</f>
        <v>12</v>
      </c>
      <c r="AC7" s="109">
        <f>IF(AB7=0,"MAX",AA7/AB7)</f>
        <v>0</v>
      </c>
      <c r="AD7" s="109">
        <f>$Q$3+$R$6+$R$7+$Q$11</f>
        <v>75</v>
      </c>
      <c r="AE7" s="109">
        <f>$R$3+$Q$6+$Q$7+$R$11</f>
        <v>300</v>
      </c>
      <c r="AF7" s="174">
        <f>IF(AE7=0,"MAX",AD7/AE7)</f>
        <v>0.25</v>
      </c>
    </row>
    <row r="8" spans="1:32" ht="12.75">
      <c r="A8" s="108" t="s">
        <v>273</v>
      </c>
      <c r="B8" s="108" t="s">
        <v>265</v>
      </c>
      <c r="C8" s="109" t="s">
        <v>89</v>
      </c>
      <c r="D8" s="109" t="s">
        <v>97</v>
      </c>
      <c r="E8" s="21">
        <f t="shared" si="0"/>
        <v>3</v>
      </c>
      <c r="F8" s="21">
        <f t="shared" si="1"/>
        <v>1</v>
      </c>
      <c r="G8" s="121">
        <v>25</v>
      </c>
      <c r="H8" s="121">
        <v>21</v>
      </c>
      <c r="I8" s="21">
        <v>26</v>
      </c>
      <c r="J8" s="21">
        <v>24</v>
      </c>
      <c r="K8" s="121">
        <v>14</v>
      </c>
      <c r="L8" s="121">
        <v>25</v>
      </c>
      <c r="M8" s="21">
        <v>25</v>
      </c>
      <c r="N8" s="21">
        <v>22</v>
      </c>
      <c r="O8" s="121"/>
      <c r="P8" s="121"/>
      <c r="Q8" s="21">
        <f t="shared" si="3"/>
        <v>90</v>
      </c>
      <c r="R8" s="21">
        <f t="shared" si="3"/>
        <v>92</v>
      </c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spans="1:32" ht="12.75">
      <c r="A9" s="108" t="s">
        <v>274</v>
      </c>
      <c r="B9" s="108" t="s">
        <v>265</v>
      </c>
      <c r="C9" s="109" t="s">
        <v>97</v>
      </c>
      <c r="D9" s="109" t="s">
        <v>143</v>
      </c>
      <c r="E9" s="21">
        <f>SUM(IF(G9&gt;H9,1,0))+SUM(IF(I9&gt;J9,1,0))+SUM(IF(K9&gt;L9,1,0))+SUM(IF(M9&gt;N9,1,0))+SUM(IF(O9&gt;P9,1,0))</f>
        <v>3</v>
      </c>
      <c r="F9" s="21">
        <f>SUM(IF(H9&gt;G9,1,0))+SUM(IF(J9&gt;I9,1,0))+SUM(IF(L9&gt;K9,1,0))+SUM(IF(N9&gt;M9,1,0))+SUM(IF(P9&gt;O9,1,0))</f>
        <v>0</v>
      </c>
      <c r="G9" s="121">
        <v>25</v>
      </c>
      <c r="H9" s="121">
        <v>10</v>
      </c>
      <c r="I9" s="21">
        <v>25</v>
      </c>
      <c r="J9" s="21">
        <v>13</v>
      </c>
      <c r="K9" s="121">
        <v>25</v>
      </c>
      <c r="L9" s="121">
        <v>7</v>
      </c>
      <c r="M9" s="21"/>
      <c r="N9" s="21"/>
      <c r="O9" s="121"/>
      <c r="P9" s="121"/>
      <c r="Q9" s="21">
        <f aca="true" t="shared" si="4" ref="Q9:R12">G9+I9+K9+M9+O9</f>
        <v>75</v>
      </c>
      <c r="R9" s="21">
        <f t="shared" si="4"/>
        <v>30</v>
      </c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18" ht="12.75">
      <c r="A10" s="108" t="s">
        <v>275</v>
      </c>
      <c r="B10" s="108" t="s">
        <v>265</v>
      </c>
      <c r="C10" s="109" t="s">
        <v>93</v>
      </c>
      <c r="D10" s="109" t="s">
        <v>89</v>
      </c>
      <c r="E10" s="21">
        <f>SUM(IF(G10&gt;H10,1,0))+SUM(IF(I10&gt;J10,1,0))+SUM(IF(K10&gt;L10,1,0))+SUM(IF(M10&gt;N10,1,0))+SUM(IF(O10&gt;P10,1,0))</f>
        <v>0</v>
      </c>
      <c r="F10" s="21">
        <f>SUM(IF(H10&gt;G10,1,0))+SUM(IF(J10&gt;I10,1,0))+SUM(IF(L10&gt;K10,1,0))+SUM(IF(N10&gt;M10,1,0))+SUM(IF(P10&gt;O10,1,0))</f>
        <v>3</v>
      </c>
      <c r="G10" s="121">
        <v>23</v>
      </c>
      <c r="H10" s="121">
        <v>25</v>
      </c>
      <c r="I10" s="21">
        <v>24</v>
      </c>
      <c r="J10" s="21">
        <v>26</v>
      </c>
      <c r="K10" s="121">
        <v>15</v>
      </c>
      <c r="L10" s="121">
        <v>25</v>
      </c>
      <c r="M10" s="21"/>
      <c r="N10" s="21"/>
      <c r="O10" s="121"/>
      <c r="P10" s="121"/>
      <c r="Q10" s="21">
        <f t="shared" si="4"/>
        <v>62</v>
      </c>
      <c r="R10" s="21">
        <f t="shared" si="4"/>
        <v>76</v>
      </c>
    </row>
    <row r="11" spans="1:32" ht="12.75">
      <c r="A11" s="108" t="s">
        <v>276</v>
      </c>
      <c r="B11" s="108" t="s">
        <v>265</v>
      </c>
      <c r="C11" s="109" t="s">
        <v>266</v>
      </c>
      <c r="D11" s="109" t="s">
        <v>143</v>
      </c>
      <c r="E11" s="21">
        <f>SUM(IF(G11&gt;H11,1,0))+SUM(IF(I11&gt;J11,1,0))+SUM(IF(K11&gt;L11,1,0))+SUM(IF(M11&gt;N11,1,0))+SUM(IF(O11&gt;P11,1,0))</f>
        <v>0</v>
      </c>
      <c r="F11" s="21">
        <f>SUM(IF(H11&gt;G11,1,0))+SUM(IF(J11&gt;I11,1,0))+SUM(IF(L11&gt;K11,1,0))+SUM(IF(N11&gt;M11,1,0))+SUM(IF(P11&gt;O11,1,0))</f>
        <v>3</v>
      </c>
      <c r="G11" s="121">
        <v>13</v>
      </c>
      <c r="H11" s="121">
        <v>25</v>
      </c>
      <c r="I11" s="21">
        <v>2</v>
      </c>
      <c r="J11" s="21">
        <v>25</v>
      </c>
      <c r="K11" s="121">
        <v>14</v>
      </c>
      <c r="L11" s="121">
        <v>25</v>
      </c>
      <c r="M11" s="21"/>
      <c r="N11" s="21"/>
      <c r="O11" s="121"/>
      <c r="P11" s="121"/>
      <c r="Q11" s="21">
        <f t="shared" si="4"/>
        <v>29</v>
      </c>
      <c r="R11" s="21">
        <f t="shared" si="4"/>
        <v>75</v>
      </c>
      <c r="S11" s="165"/>
      <c r="T11" s="244"/>
      <c r="U11" s="244"/>
      <c r="V11" s="260"/>
      <c r="W11" s="260"/>
      <c r="X11" s="260"/>
      <c r="Y11" s="260"/>
      <c r="Z11" s="10"/>
      <c r="AA11" s="244"/>
      <c r="AB11" s="244"/>
      <c r="AC11" s="244"/>
      <c r="AD11" s="244"/>
      <c r="AE11" s="244"/>
      <c r="AF11" s="244"/>
    </row>
    <row r="12" spans="1:32" ht="12.75">
      <c r="A12" s="108" t="s">
        <v>277</v>
      </c>
      <c r="B12" s="108" t="s">
        <v>265</v>
      </c>
      <c r="C12" s="109" t="s">
        <v>97</v>
      </c>
      <c r="D12" s="109" t="s">
        <v>93</v>
      </c>
      <c r="E12" s="21">
        <f>SUM(IF(G12&gt;H12,1,0))+SUM(IF(I12&gt;J12,1,0))+SUM(IF(K12&gt;L12,1,0))+SUM(IF(M12&gt;N12,1,0))+SUM(IF(O12&gt;P12,1,0))</f>
        <v>2</v>
      </c>
      <c r="F12" s="21">
        <f>SUM(IF(H12&gt;G12,1,0))+SUM(IF(J12&gt;I12,1,0))+SUM(IF(L12&gt;K12,1,0))+SUM(IF(N12&gt;M12,1,0))+SUM(IF(P12&gt;O12,1,0))</f>
        <v>3</v>
      </c>
      <c r="G12" s="121">
        <v>19</v>
      </c>
      <c r="H12" s="121">
        <v>25</v>
      </c>
      <c r="I12" s="21">
        <v>25</v>
      </c>
      <c r="J12" s="21">
        <v>14</v>
      </c>
      <c r="K12" s="121">
        <v>25</v>
      </c>
      <c r="L12" s="121">
        <v>14</v>
      </c>
      <c r="M12" s="21">
        <v>11</v>
      </c>
      <c r="N12" s="21">
        <v>25</v>
      </c>
      <c r="O12" s="121">
        <v>12</v>
      </c>
      <c r="P12" s="121">
        <v>15</v>
      </c>
      <c r="Q12" s="21">
        <f t="shared" si="4"/>
        <v>92</v>
      </c>
      <c r="R12" s="21">
        <f t="shared" si="4"/>
        <v>93</v>
      </c>
      <c r="S12" s="165"/>
      <c r="T12" s="10"/>
      <c r="U12" s="10"/>
      <c r="V12" s="175"/>
      <c r="W12" s="10"/>
      <c r="X12" s="10"/>
      <c r="Y12" s="10"/>
      <c r="Z12" s="10"/>
      <c r="AA12" s="10"/>
      <c r="AB12" s="48"/>
      <c r="AC12" s="10"/>
      <c r="AD12" s="10"/>
      <c r="AE12" s="48"/>
      <c r="AF12" s="10"/>
    </row>
    <row r="13" spans="1:32" ht="12.75">
      <c r="A13" s="107"/>
      <c r="B13" s="107"/>
      <c r="C13" s="16"/>
      <c r="D13" s="16"/>
      <c r="E13" s="9"/>
      <c r="F13" s="9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9"/>
      <c r="R13" s="9"/>
      <c r="S13" s="16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77"/>
    </row>
    <row r="14" spans="1:32" ht="12.75">
      <c r="A14" s="107"/>
      <c r="B14" s="107"/>
      <c r="C14" s="16"/>
      <c r="D14" s="16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6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7"/>
    </row>
    <row r="15" spans="1:32" ht="12.75">
      <c r="A15" s="107"/>
      <c r="B15" s="107"/>
      <c r="C15" s="16"/>
      <c r="D15" s="16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6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77"/>
    </row>
    <row r="16" spans="1:32" ht="12.75">
      <c r="A16" s="107"/>
      <c r="B16" s="107"/>
      <c r="C16" s="16"/>
      <c r="D16" s="16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6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18" ht="12.75">
      <c r="A17" s="107"/>
      <c r="B17" s="107"/>
      <c r="C17" s="16"/>
      <c r="D17" s="16"/>
      <c r="E17" s="9"/>
      <c r="F17" s="9"/>
      <c r="G17" s="9"/>
      <c r="H17" s="16"/>
      <c r="I17" s="16"/>
      <c r="J17" s="104"/>
      <c r="K17" s="18"/>
      <c r="L17" s="9"/>
      <c r="M17" s="9"/>
      <c r="N17" s="9"/>
      <c r="O17" s="9"/>
      <c r="P17" s="9"/>
      <c r="Q17" s="9"/>
      <c r="R17" s="9"/>
    </row>
    <row r="18" spans="1:18" ht="12.75">
      <c r="A18" s="107"/>
      <c r="B18" s="107"/>
      <c r="C18" s="16"/>
      <c r="D18" s="16"/>
      <c r="E18" s="9"/>
      <c r="F18" s="9"/>
      <c r="G18" s="9"/>
      <c r="H18" s="16"/>
      <c r="I18" s="16"/>
      <c r="J18" s="104"/>
      <c r="K18" s="18"/>
      <c r="L18" s="9"/>
      <c r="M18" s="9"/>
      <c r="N18" s="9"/>
      <c r="O18" s="9"/>
      <c r="P18" s="9"/>
      <c r="Q18" s="9"/>
      <c r="R18" s="9"/>
    </row>
    <row r="19" spans="1:18" ht="12.75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</row>
    <row r="20" spans="1:22" ht="12.75">
      <c r="A20" s="107"/>
      <c r="B20" s="173"/>
      <c r="C20" s="244"/>
      <c r="D20" s="244"/>
      <c r="E20" s="257"/>
      <c r="F20" s="257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U20" s="259" t="s">
        <v>77</v>
      </c>
      <c r="V20" s="259"/>
    </row>
    <row r="21" spans="1:32" ht="12.75">
      <c r="A21" s="173"/>
      <c r="B21" s="173"/>
      <c r="C21" s="10"/>
      <c r="D21" s="10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T21" s="4"/>
      <c r="U21" s="178" t="s">
        <v>112</v>
      </c>
      <c r="V21" s="178">
        <v>3</v>
      </c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22" ht="12.75">
      <c r="A22" s="107"/>
      <c r="B22" s="107"/>
      <c r="C22" s="16"/>
      <c r="D22" s="107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U22" s="178" t="s">
        <v>83</v>
      </c>
      <c r="V22" s="178">
        <v>1</v>
      </c>
    </row>
    <row r="23" spans="1:22" ht="12.75">
      <c r="A23" s="107"/>
      <c r="B23" s="107"/>
      <c r="C23" s="16"/>
      <c r="D23" s="16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U23" s="178" t="s">
        <v>115</v>
      </c>
      <c r="V23" s="178">
        <v>0</v>
      </c>
    </row>
    <row r="24" spans="1:22" ht="12.75">
      <c r="A24" s="107"/>
      <c r="B24" s="107"/>
      <c r="C24" s="16"/>
      <c r="D24" s="16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U24" s="179"/>
      <c r="V24" s="179"/>
    </row>
    <row r="25" spans="1:23" ht="12.75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</row>
    <row r="26" spans="1:23" ht="12.75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0"/>
      <c r="U26" s="10"/>
      <c r="V26" s="165"/>
      <c r="W26" s="165"/>
    </row>
    <row r="27" spans="1:23" ht="12.75">
      <c r="A27" s="165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0"/>
      <c r="U27" s="10"/>
      <c r="V27" s="165"/>
      <c r="W27" s="165"/>
    </row>
    <row r="28" spans="18:23" ht="12.75">
      <c r="R28" s="165"/>
      <c r="S28" s="165"/>
      <c r="T28" s="10"/>
      <c r="U28" s="10"/>
      <c r="V28" s="165"/>
      <c r="W28" s="165"/>
    </row>
    <row r="29" spans="18:23" ht="12.75">
      <c r="R29" s="165"/>
      <c r="S29" s="165"/>
      <c r="T29" s="10"/>
      <c r="U29" s="10"/>
      <c r="V29" s="165"/>
      <c r="W29" s="165"/>
    </row>
    <row r="30" spans="18:23" ht="12.75">
      <c r="R30" s="165"/>
      <c r="S30" s="165"/>
      <c r="T30" s="10"/>
      <c r="U30" s="10"/>
      <c r="V30" s="165"/>
      <c r="W30" s="165"/>
    </row>
    <row r="31" spans="18:23" ht="12.75">
      <c r="R31" s="165"/>
      <c r="S31" s="165"/>
      <c r="T31" s="10"/>
      <c r="U31" s="10"/>
      <c r="V31" s="165"/>
      <c r="W31" s="165"/>
    </row>
    <row r="32" spans="18:23" ht="12.75">
      <c r="R32" s="165"/>
      <c r="S32" s="165"/>
      <c r="T32" s="10"/>
      <c r="U32" s="10"/>
      <c r="V32" s="165"/>
      <c r="W32" s="165"/>
    </row>
    <row r="33" spans="18:23" ht="12.75">
      <c r="R33" s="165"/>
      <c r="S33" s="165"/>
      <c r="T33" s="165"/>
      <c r="U33" s="165"/>
      <c r="V33" s="165"/>
      <c r="W33" s="165"/>
    </row>
  </sheetData>
  <sheetProtection/>
  <mergeCells count="27">
    <mergeCell ref="C1:D1"/>
    <mergeCell ref="E1:T1"/>
    <mergeCell ref="V1:Y1"/>
    <mergeCell ref="AA1:AC1"/>
    <mergeCell ref="AD1:AF1"/>
    <mergeCell ref="E2:F2"/>
    <mergeCell ref="G2:H2"/>
    <mergeCell ref="I2:J2"/>
    <mergeCell ref="K2:L2"/>
    <mergeCell ref="M2:N2"/>
    <mergeCell ref="M21:N21"/>
    <mergeCell ref="O21:P21"/>
    <mergeCell ref="AD11:AF11"/>
    <mergeCell ref="O2:P2"/>
    <mergeCell ref="Q2:R2"/>
    <mergeCell ref="T11:U11"/>
    <mergeCell ref="V11:Y11"/>
    <mergeCell ref="C20:D20"/>
    <mergeCell ref="E20:F20"/>
    <mergeCell ref="G20:R20"/>
    <mergeCell ref="AA11:AC11"/>
    <mergeCell ref="U20:V20"/>
    <mergeCell ref="Q21:R21"/>
    <mergeCell ref="E21:F21"/>
    <mergeCell ref="G21:H21"/>
    <mergeCell ref="I21:J21"/>
    <mergeCell ref="K21:L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Frankie Tanti</cp:lastModifiedBy>
  <dcterms:modified xsi:type="dcterms:W3CDTF">2010-05-08T14:30:12Z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